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_rels/chart14.xml.rels" ContentType="application/vnd.openxmlformats-package.relationships+xml"/>
  <Override PartName="/xl/comments6.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Kinematik" sheetId="1" state="visible" r:id="rId3"/>
    <sheet name="Massenkräfte" sheetId="2" state="visible" r:id="rId4"/>
    <sheet name="Ausgleich Einzylinder" sheetId="3" state="visible" r:id="rId5"/>
    <sheet name="Ausgleich Vierzylinder" sheetId="4" state="visible" r:id="rId6"/>
    <sheet name="Ausgleich Dreizylinder" sheetId="5" state="visible" r:id="rId7"/>
    <sheet name="Näherung" sheetId="6" state="visible" r:id="rId8"/>
    <sheet name="Tabelle Hub-Kurbelwinkel" sheetId="7" state="visible" r:id="rId9"/>
  </sheets>
  <definedNames>
    <definedName function="false" hidden="false" localSheetId="2" name="_xlnm.Print_Area" vbProcedure="false">'Ausgleich Einzylinder'!$A$4:$G$93</definedName>
    <definedName function="false" hidden="false" localSheetId="0" name="_xlnm.Print_Area" vbProcedure="false">Kinematik!$G$1:$M$54</definedName>
    <definedName function="false" hidden="false" localSheetId="1" name="_xlnm.Print_Area" vbProcedure="false">Massenkräfte!$A$1:$G$90</definedName>
  </definedNames>
  <calcPr iterateCount="100" refMode="A1" iterate="false" iterateDelta="0.001"/>
  <extLst>
    <ext xmlns:loext="http://schemas.libreoffice.org/" uri="{7626C862-2A13-11E5-B345-FEFF819CDC9F}">
      <loext:extCalcPr stringRefSyntax="CalcA1"/>
    </ext>
  </extLst>
</workbook>
</file>

<file path=xl/comments3.xml><?xml version="1.0" encoding="utf-8"?>
<comments xmlns="http://schemas.openxmlformats.org/spreadsheetml/2006/main" xmlns:xdr="http://schemas.openxmlformats.org/drawingml/2006/spreadsheetDrawing">
  <authors>
    <author>Unbekannter Autor</author>
  </authors>
  <commentList>
    <comment ref="H2" authorId="0">
      <text>
        <r>
          <rPr>
            <sz val="10"/>
            <rFont val="Arial"/>
            <family val="2"/>
          </rPr>
          <t xml:space="preserve">Für einen Kurbelradius r=39 und eine Pleuellänge l= 141,5 ergeben sich die folgenden sinnvollen Ausgleichswerte:
Bei 52 % wird der Kraftmittelwert über dem Kurbelwinkel minimal.
Bei 0 % und bei 73 % hat der Flächeninhalt im Polarkraftdiagramm (Kraft über dem Kurbelwinkel) jeweils ein Minimum. Dann ist die Änderung der Kraft über dem Kurbelwinkel minimal. Der Flächeninhalt bei 22,2 % ist gleich groß, wie der Flächeninhalt bei 73 %.
Bei 78,71 % wird die maximale oszillierende Kraft 1. Ordnung ausgeglichen. Bei Verwendung einer Ausgleichswelle und einer Aufteilung von 39,35 % der Fmax jeweils auf Ausgleichswelle und Kurbelwelle wird das Flächenintegral der resultiernden freien Kraft über dem Kurbelwinkel minimal.
Für andere Kurbelradien und Pleuellängen ergeben sich jeweils andere Werte für den Ausgleich. 
Die Kraft der Ausgleichsmaßnahme ist 
</t>
        </r>
        <r>
          <rPr>
            <sz val="10"/>
            <color rgb="FF000000"/>
            <rFont val="Tahoma"/>
            <family val="2"/>
            <charset val="1"/>
          </rPr>
          <t xml:space="preserve">F = m</t>
        </r>
        <r>
          <rPr>
            <vertAlign val="subscript"/>
            <sz val="10"/>
            <color rgb="FF000000"/>
            <rFont val="Tahoma"/>
            <family val="2"/>
            <charset val="1"/>
          </rPr>
          <t xml:space="preserve">rot</t>
        </r>
        <r>
          <rPr>
            <sz val="10"/>
            <color rgb="FF000000"/>
            <rFont val="Tahoma"/>
            <family val="2"/>
            <charset val="1"/>
          </rPr>
          <t xml:space="preserve">*r*ω²+(Ausgleichsfaktor)*m</t>
        </r>
        <r>
          <rPr>
            <vertAlign val="subscript"/>
            <sz val="10"/>
            <color rgb="FF000000"/>
            <rFont val="Tahoma"/>
            <family val="2"/>
            <charset val="1"/>
          </rPr>
          <t xml:space="preserve">osz</t>
        </r>
        <r>
          <rPr>
            <sz val="10"/>
            <color rgb="FF000000"/>
            <rFont val="Tahoma"/>
            <family val="2"/>
            <charset val="1"/>
          </rPr>
          <t xml:space="preserve">*r*ω²</t>
        </r>
      </text>
    </comment>
    <comment ref="H4" authorId="0">
      <text>
        <r>
          <rPr>
            <sz val="10"/>
            <rFont val="Arial"/>
            <family val="2"/>
          </rPr>
          <t xml:space="preserve">Integral der Resultierenden über dem Kurbelwinkel.
Entspricht dem Mittelwert der freien Kraft über 360° Kurbelwinkel.
Für39mm Kurbelradius und 141,5 mm Pleuellänge wird dieser Wert minimal.</t>
        </r>
      </text>
    </comment>
    <comment ref="I4" authorId="0">
      <text>
        <r>
          <rPr>
            <sz val="10"/>
            <rFont val="Arial"/>
            <family val="2"/>
          </rPr>
          <t xml:space="preserve">Fläche des Polardiagramms im Quadrat.
Bei 73 % Ausgleich  minimal, wenn der Kurbelradius 39 mm und die Pleuellänge 141,5 mm beträgt.</t>
        </r>
      </text>
    </comment>
    <comment ref="J4" authorId="0">
      <text>
        <r>
          <rPr>
            <sz val="10"/>
            <rFont val="Arial"/>
            <family val="2"/>
          </rPr>
          <t xml:space="preserve">Maximale resultierende freie Kraft im Verhältnis zur maximalen freien Kraft ohne Ausgleich</t>
        </r>
      </text>
    </comment>
    <comment ref="AC7" authorId="0">
      <text>
        <r>
          <rPr>
            <sz val="10"/>
            <rFont val="Arial"/>
            <family val="2"/>
          </rPr>
          <t xml:space="preserve">Fläche des Polardiagramms im Quadrat bei
73 % Ausgleich  minimal</t>
        </r>
      </text>
    </comment>
  </commentList>
</comments>
</file>

<file path=xl/comments6.xml><?xml version="1.0" encoding="utf-8"?>
<comments xmlns="http://schemas.openxmlformats.org/spreadsheetml/2006/main" xmlns:xdr="http://schemas.openxmlformats.org/drawingml/2006/spreadsheetDrawing">
  <authors>
    <author>Unbekannter Autor</author>
  </authors>
  <commentList>
    <comment ref="Q1" authorId="0">
      <text>
        <r>
          <rPr>
            <sz val="10"/>
            <rFont val="Arial"/>
            <family val="2"/>
          </rPr>
          <t xml:space="preserve">Abweichung der Näherungslösung von der exakten Lösung.
</t>
        </r>
      </text>
    </comment>
  </commentList>
</comments>
</file>

<file path=xl/sharedStrings.xml><?xml version="1.0" encoding="utf-8"?>
<sst xmlns="http://schemas.openxmlformats.org/spreadsheetml/2006/main" count="134" uniqueCount="57">
  <si>
    <t xml:space="preserve">Kurbelwinkel</t>
  </si>
  <si>
    <t xml:space="preserve">Kolbenweg</t>
  </si>
  <si>
    <t xml:space="preserve">Geschwindigkeit</t>
  </si>
  <si>
    <t xml:space="preserve">Beschleunigung</t>
  </si>
  <si>
    <r>
      <rPr>
        <u val="single"/>
        <sz val="10"/>
        <rFont val="Arial"/>
        <family val="2"/>
        <charset val="1"/>
      </rPr>
      <t xml:space="preserve">Kurbelradius
</t>
    </r>
    <r>
      <rPr>
        <sz val="10"/>
        <rFont val="Arial"/>
        <family val="0"/>
        <charset val="1"/>
      </rPr>
      <t xml:space="preserve">mm</t>
    </r>
  </si>
  <si>
    <t xml:space="preserve">Pleuellänge
mm</t>
  </si>
  <si>
    <r>
      <rPr>
        <u val="single"/>
        <sz val="10"/>
        <rFont val="Arial"/>
        <family val="2"/>
        <charset val="1"/>
      </rPr>
      <t xml:space="preserve">Drehzahl
</t>
    </r>
    <r>
      <rPr>
        <sz val="10"/>
        <rFont val="Arial"/>
        <family val="0"/>
        <charset val="1"/>
      </rPr>
      <t xml:space="preserve">1/min</t>
    </r>
  </si>
  <si>
    <r>
      <rPr>
        <u val="single"/>
        <sz val="10"/>
        <rFont val="Arial"/>
        <family val="2"/>
        <charset val="1"/>
      </rPr>
      <t xml:space="preserve">Desachsierung
</t>
    </r>
    <r>
      <rPr>
        <sz val="10"/>
        <rFont val="Arial"/>
        <family val="2"/>
        <charset val="1"/>
      </rPr>
      <t xml:space="preserve">mm</t>
    </r>
  </si>
  <si>
    <r>
      <rPr>
        <u val="single"/>
        <sz val="10"/>
        <rFont val="Arial"/>
        <family val="2"/>
        <charset val="1"/>
      </rPr>
      <t xml:space="preserve">v</t>
    </r>
    <r>
      <rPr>
        <u val="single"/>
        <vertAlign val="subscript"/>
        <sz val="10"/>
        <rFont val="Arial"/>
        <family val="2"/>
        <charset val="1"/>
      </rPr>
      <t xml:space="preserve">max
</t>
    </r>
    <r>
      <rPr>
        <sz val="10"/>
        <rFont val="Arial"/>
        <family val="2"/>
        <charset val="1"/>
      </rPr>
      <t xml:space="preserve">m/s</t>
    </r>
  </si>
  <si>
    <r>
      <rPr>
        <u val="single"/>
        <sz val="10"/>
        <rFont val="Arial"/>
        <family val="2"/>
        <charset val="1"/>
      </rPr>
      <t xml:space="preserve">v</t>
    </r>
    <r>
      <rPr>
        <u val="single"/>
        <vertAlign val="subscript"/>
        <sz val="10"/>
        <rFont val="Arial"/>
        <family val="2"/>
        <charset val="1"/>
      </rPr>
      <t xml:space="preserve">mittel
m/s</t>
    </r>
  </si>
  <si>
    <t xml:space="preserve">Kurbelradius:</t>
  </si>
  <si>
    <t xml:space="preserve">Pleuellänge:</t>
  </si>
  <si>
    <t xml:space="preserve">Fmax:</t>
  </si>
  <si>
    <t xml:space="preserve">Gesamtkraft</t>
  </si>
  <si>
    <t xml:space="preserve">1. Ordnung</t>
  </si>
  <si>
    <t xml:space="preserve">2.Ordnung</t>
  </si>
  <si>
    <t xml:space="preserve">4.Ordnung</t>
  </si>
  <si>
    <t xml:space="preserve">6.Ordnung</t>
  </si>
  <si>
    <t xml:space="preserve">Ausgleich
1. Ordnung</t>
  </si>
  <si>
    <t xml:space="preserve">Ausgleich
1. u. 2. Ordnung</t>
  </si>
  <si>
    <t xml:space="preserve">Prozent Ausgleich</t>
  </si>
  <si>
    <t xml:space="preserve">Fmittel</t>
  </si>
  <si>
    <t xml:space="preserve">Apolar</t>
  </si>
  <si>
    <t xml:space="preserve">Fresmax/Fmax</t>
  </si>
  <si>
    <t xml:space="preserve">Integral Fres</t>
  </si>
  <si>
    <t xml:space="preserve">Vert</t>
  </si>
  <si>
    <t xml:space="preserve">Hor</t>
  </si>
  <si>
    <t xml:space="preserve">Res</t>
  </si>
  <si>
    <t xml:space="preserve">Winkel der Resultierenden zum OT</t>
  </si>
  <si>
    <t xml:space="preserve">Delta Res</t>
  </si>
  <si>
    <t xml:space="preserve">Zyl. 1</t>
  </si>
  <si>
    <t xml:space="preserve">Zyl. 2</t>
  </si>
  <si>
    <t xml:space="preserve">Zyl. 3</t>
  </si>
  <si>
    <t xml:space="preserve">Zyl. 4</t>
  </si>
  <si>
    <t xml:space="preserve">Summe</t>
  </si>
  <si>
    <t xml:space="preserve">F</t>
  </si>
  <si>
    <r>
      <rPr>
        <sz val="10"/>
        <rFont val="Arial"/>
        <family val="0"/>
        <charset val="1"/>
      </rPr>
      <t xml:space="preserve">m</t>
    </r>
    <r>
      <rPr>
        <vertAlign val="subscript"/>
        <sz val="10"/>
        <rFont val="Arial"/>
        <family val="2"/>
        <charset val="1"/>
      </rPr>
      <t xml:space="preserve">osz</t>
    </r>
  </si>
  <si>
    <t xml:space="preserve">n</t>
  </si>
  <si>
    <r>
      <rPr>
        <sz val="10"/>
        <rFont val="Arial"/>
        <family val="0"/>
        <charset val="1"/>
      </rPr>
      <t xml:space="preserve">Fmax</t>
    </r>
    <r>
      <rPr>
        <sz val="10"/>
        <rFont val="Arial"/>
        <family val="2"/>
        <charset val="1"/>
      </rPr>
      <t xml:space="preserve">·</t>
    </r>
    <r>
      <rPr>
        <sz val="10"/>
        <rFont val="Arial"/>
        <family val="0"/>
        <charset val="1"/>
      </rPr>
      <t xml:space="preserve">m·r·ω</t>
    </r>
    <r>
      <rPr>
        <vertAlign val="superscript"/>
        <sz val="10"/>
        <rFont val="Arial"/>
        <family val="2"/>
        <charset val="1"/>
      </rPr>
      <t xml:space="preserve">2</t>
    </r>
  </si>
  <si>
    <r>
      <rPr>
        <u val="single"/>
        <sz val="10"/>
        <rFont val="Arial"/>
        <family val="2"/>
        <charset val="1"/>
      </rPr>
      <t xml:space="preserve">Pleuellänge
</t>
    </r>
    <r>
      <rPr>
        <sz val="10"/>
        <rFont val="Arial"/>
        <family val="0"/>
        <charset val="1"/>
      </rPr>
      <t xml:space="preserve">mm</t>
    </r>
  </si>
  <si>
    <r>
      <rPr>
        <u val="single"/>
        <sz val="10"/>
        <rFont val="Arial"/>
        <family val="2"/>
        <charset val="1"/>
      </rPr>
      <t xml:space="preserve">Drehzahl
</t>
    </r>
    <r>
      <rPr>
        <sz val="10"/>
        <rFont val="Arial"/>
        <family val="2"/>
        <charset val="1"/>
      </rPr>
      <t xml:space="preserve">1/min</t>
    </r>
  </si>
  <si>
    <r>
      <rPr>
        <u val="single"/>
        <sz val="10"/>
        <rFont val="Arial"/>
        <family val="2"/>
        <charset val="1"/>
      </rPr>
      <t xml:space="preserve">v</t>
    </r>
    <r>
      <rPr>
        <u val="single"/>
        <vertAlign val="subscript"/>
        <sz val="10"/>
        <rFont val="Arial"/>
        <family val="2"/>
        <charset val="1"/>
      </rPr>
      <t xml:space="preserve">mittel
</t>
    </r>
    <r>
      <rPr>
        <sz val="10"/>
        <rFont val="Arial"/>
        <family val="2"/>
        <charset val="1"/>
      </rPr>
      <t xml:space="preserve">m/s</t>
    </r>
  </si>
  <si>
    <t xml:space="preserve">°KW</t>
  </si>
  <si>
    <t xml:space="preserve">s/%</t>
  </si>
  <si>
    <t xml:space="preserve">v/%</t>
  </si>
  <si>
    <t xml:space="preserve">a/%</t>
  </si>
  <si>
    <t xml:space="preserve">Hub =</t>
  </si>
  <si>
    <t xml:space="preserve">mm</t>
  </si>
  <si>
    <t xml:space="preserve">r =</t>
  </si>
  <si>
    <t xml:space="preserve">Hub:</t>
  </si>
  <si>
    <t xml:space="preserve">°KW:</t>
  </si>
  <si>
    <t xml:space="preserve">Bohrung =</t>
  </si>
  <si>
    <t xml:space="preserve">Pleuellänge =</t>
  </si>
  <si>
    <t xml:space="preserve">λ =</t>
  </si>
  <si>
    <t xml:space="preserve">Umrechnung °Kurbelwinkel → mm Hub</t>
  </si>
  <si>
    <t xml:space="preserve">Umrechnung mm Hub → °Kurbelwinkel</t>
  </si>
  <si>
    <t xml:space="preserve">Hub</t>
  </si>
</sst>
</file>

<file path=xl/styles.xml><?xml version="1.0" encoding="utf-8"?>
<styleSheet xmlns="http://schemas.openxmlformats.org/spreadsheetml/2006/main">
  <numFmts count="9">
    <numFmt numFmtId="164" formatCode="General"/>
    <numFmt numFmtId="165" formatCode="0.0"/>
    <numFmt numFmtId="166" formatCode="0"/>
    <numFmt numFmtId="167" formatCode="0\°"/>
    <numFmt numFmtId="168" formatCode="0.0000"/>
    <numFmt numFmtId="169" formatCode="0.000000"/>
    <numFmt numFmtId="170" formatCode="0.000"/>
    <numFmt numFmtId="171" formatCode="0.00000"/>
    <numFmt numFmtId="172" formatCode="0.00"/>
  </numFmts>
  <fonts count="31">
    <font>
      <sz val="10"/>
      <name val="Arial"/>
      <family val="0"/>
      <charset val="1"/>
    </font>
    <font>
      <sz val="10"/>
      <name val="Arial"/>
      <family val="0"/>
    </font>
    <font>
      <sz val="10"/>
      <name val="Arial"/>
      <family val="0"/>
    </font>
    <font>
      <sz val="10"/>
      <name val="Arial"/>
      <family val="0"/>
    </font>
    <font>
      <u val="single"/>
      <sz val="10"/>
      <name val="Arial"/>
      <family val="2"/>
      <charset val="1"/>
    </font>
    <font>
      <sz val="10"/>
      <name val="Arial"/>
      <family val="2"/>
      <charset val="1"/>
    </font>
    <font>
      <u val="single"/>
      <vertAlign val="subscript"/>
      <sz val="10"/>
      <name val="Arial"/>
      <family val="2"/>
      <charset val="1"/>
    </font>
    <font>
      <b val="true"/>
      <sz val="12"/>
      <color rgb="FF000000"/>
      <name val="Arial"/>
      <family val="2"/>
    </font>
    <font>
      <sz val="10"/>
      <color rgb="FF000000"/>
      <name val="Arial"/>
      <family val="2"/>
    </font>
    <font>
      <b val="true"/>
      <sz val="10"/>
      <color rgb="FF000000"/>
      <name val="Arial"/>
      <family val="2"/>
    </font>
    <font>
      <u val="single"/>
      <sz val="10"/>
      <color rgb="FF000000"/>
      <name val="Arial"/>
      <family val="2"/>
    </font>
    <font>
      <b val="true"/>
      <u val="single"/>
      <sz val="10"/>
      <color rgb="FF000000"/>
      <name val="Arial"/>
      <family val="2"/>
    </font>
    <font>
      <u val="single"/>
      <sz val="12"/>
      <color rgb="FF000000"/>
      <name val="Arial"/>
      <family val="2"/>
    </font>
    <font>
      <vertAlign val="superscript"/>
      <sz val="10"/>
      <color rgb="FF000000"/>
      <name val="Arial"/>
      <family val="2"/>
    </font>
    <font>
      <b val="true"/>
      <vertAlign val="subscript"/>
      <sz val="10"/>
      <color rgb="FF000000"/>
      <name val="Arial"/>
      <family val="2"/>
    </font>
    <font>
      <sz val="10"/>
      <name val="Arial"/>
      <family val="2"/>
    </font>
    <font>
      <sz val="10"/>
      <color rgb="FF000000"/>
      <name val="Tahoma"/>
      <family val="2"/>
      <charset val="1"/>
    </font>
    <font>
      <vertAlign val="subscript"/>
      <sz val="10"/>
      <color rgb="FF000000"/>
      <name val="Tahoma"/>
      <family val="2"/>
      <charset val="1"/>
    </font>
    <font>
      <u val="single"/>
      <sz val="10"/>
      <color rgb="FF000000"/>
      <name val="Arial"/>
      <family val="0"/>
    </font>
    <font>
      <b val="true"/>
      <u val="single"/>
      <sz val="10"/>
      <color rgb="FF000000"/>
      <name val="Arial"/>
      <family val="0"/>
    </font>
    <font>
      <b val="true"/>
      <u val="single"/>
      <vertAlign val="subscript"/>
      <sz val="10"/>
      <color rgb="FF000000"/>
      <name val="Arial"/>
      <family val="0"/>
    </font>
    <font>
      <u val="single"/>
      <vertAlign val="subscript"/>
      <sz val="10"/>
      <color rgb="FF000000"/>
      <name val="Arial"/>
      <family val="0"/>
    </font>
    <font>
      <b val="true"/>
      <sz val="10"/>
      <color rgb="FF000000"/>
      <name val="Arial"/>
      <family val="0"/>
    </font>
    <font>
      <vertAlign val="subscript"/>
      <sz val="10"/>
      <name val="Arial"/>
      <family val="2"/>
      <charset val="1"/>
    </font>
    <font>
      <vertAlign val="superscript"/>
      <sz val="10"/>
      <name val="Arial"/>
      <family val="2"/>
      <charset val="1"/>
    </font>
    <font>
      <b val="true"/>
      <i val="true"/>
      <sz val="12"/>
      <color rgb="FF000000"/>
      <name val="Times New Roman"/>
      <family val="2"/>
    </font>
    <font>
      <b val="true"/>
      <i val="true"/>
      <vertAlign val="subscript"/>
      <sz val="12"/>
      <color rgb="FF000000"/>
      <name val="Times New Roman"/>
      <family val="2"/>
    </font>
    <font>
      <sz val="12"/>
      <color rgb="FF000000"/>
      <name val="Arial"/>
      <family val="2"/>
    </font>
    <font>
      <vertAlign val="superscript"/>
      <sz val="12"/>
      <color rgb="FF000000"/>
      <name val="Arial"/>
      <family val="2"/>
    </font>
    <font>
      <b val="true"/>
      <sz val="10"/>
      <name val="Arial"/>
      <family val="0"/>
      <charset val="1"/>
    </font>
    <font>
      <b val="true"/>
      <sz val="10"/>
      <name val="Arial"/>
      <family val="2"/>
      <charset val="1"/>
    </font>
  </fonts>
  <fills count="3">
    <fill>
      <patternFill patternType="none"/>
    </fill>
    <fill>
      <patternFill patternType="gray125"/>
    </fill>
    <fill>
      <patternFill patternType="solid">
        <fgColor rgb="FF81D41A"/>
        <bgColor rgb="FF969696"/>
      </patternFill>
    </fill>
  </fills>
  <borders count="33">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style="medium"/>
      <top style="thin"/>
      <bottom style="medium"/>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5" fontId="0" fillId="0" borderId="8" xfId="0" applyFont="false" applyBorder="true" applyAlignment="true" applyProtection="true">
      <alignment horizontal="center" vertical="center" textRotation="0" wrapText="false" indent="0" shrinkToFit="false"/>
      <protection locked="true" hidden="false"/>
    </xf>
    <xf numFmtId="166" fontId="0" fillId="0" borderId="8" xfId="0" applyFont="false" applyBorder="true" applyAlignment="true" applyProtection="true">
      <alignment horizontal="center" vertical="center" textRotation="0" wrapText="false" indent="0" shrinkToFit="false"/>
      <protection locked="true" hidden="false"/>
    </xf>
    <xf numFmtId="165" fontId="0" fillId="0" borderId="9" xfId="0" applyFont="false" applyBorder="true" applyAlignment="true" applyProtection="true">
      <alignment horizontal="center" vertical="center" textRotation="0" wrapText="false" indent="0" shrinkToFit="false"/>
      <protection locked="true" hidden="false"/>
    </xf>
    <xf numFmtId="164" fontId="0" fillId="2" borderId="10" xfId="0" applyFont="false" applyBorder="true" applyAlignment="true" applyProtection="true">
      <alignment horizontal="center" vertical="center" textRotation="0" wrapText="false" indent="0" shrinkToFit="false"/>
      <protection locked="true" hidden="false"/>
    </xf>
    <xf numFmtId="164" fontId="0" fillId="2" borderId="11" xfId="0" applyFont="false" applyBorder="true" applyAlignment="true" applyProtection="true">
      <alignment horizontal="center" vertical="center" textRotation="0" wrapText="false" indent="0" shrinkToFit="false"/>
      <protection locked="true" hidden="false"/>
    </xf>
    <xf numFmtId="165" fontId="0" fillId="0" borderId="11" xfId="0" applyFont="false" applyBorder="true" applyAlignment="true" applyProtection="true">
      <alignment horizontal="center" vertical="center" textRotation="0" wrapText="false" indent="0" shrinkToFit="false"/>
      <protection locked="true" hidden="false"/>
    </xf>
    <xf numFmtId="164" fontId="0" fillId="0" borderId="12" xfId="0" applyFont="false" applyBorder="true" applyAlignment="true" applyProtection="true">
      <alignment horizontal="center" vertical="center" textRotation="0" wrapText="false" indent="0" shrinkToFit="false"/>
      <protection locked="true" hidden="false"/>
    </xf>
    <xf numFmtId="164" fontId="0" fillId="0" borderId="13"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5" fontId="0" fillId="0" borderId="0" xfId="0" applyFont="false" applyBorder="false" applyAlignment="true" applyProtection="true">
      <alignment horizontal="center" vertical="center" textRotation="0" wrapText="false" indent="0" shrinkToFit="false"/>
      <protection locked="true" hidden="false"/>
    </xf>
    <xf numFmtId="164" fontId="0" fillId="0" borderId="10"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8"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9" fontId="0" fillId="0" borderId="0" xfId="0" applyFont="false" applyBorder="false" applyAlignment="true" applyProtection="true">
      <alignment horizontal="center" vertical="center" textRotation="0" wrapText="false" indent="0" shrinkToFit="false"/>
      <protection locked="true" hidden="false"/>
    </xf>
    <xf numFmtId="169" fontId="0" fillId="0" borderId="0" xfId="0" applyFont="false" applyBorder="false" applyAlignment="true" applyProtection="true">
      <alignment horizontal="general"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2" borderId="12"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72" fontId="0" fillId="0" borderId="10" xfId="0" applyFont="false" applyBorder="true" applyAlignment="true" applyProtection="true">
      <alignment horizontal="center" vertical="center" textRotation="0" wrapText="false" indent="0" shrinkToFit="false"/>
      <protection locked="true" hidden="false"/>
    </xf>
    <xf numFmtId="172" fontId="0" fillId="0" borderId="11" xfId="0" applyFont="false" applyBorder="true" applyAlignment="true" applyProtection="true">
      <alignment horizontal="center" vertical="center" textRotation="0" wrapText="false" indent="0" shrinkToFit="false"/>
      <protection locked="true" hidden="false"/>
    </xf>
    <xf numFmtId="170" fontId="0" fillId="0" borderId="12"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0" fillId="0" borderId="11" xfId="0" applyFont="true" applyBorder="true" applyAlignment="true" applyProtection="true">
      <alignment horizontal="center" vertical="center" textRotation="0" wrapText="false" indent="0" shrinkToFit="false"/>
      <protection locked="true" hidden="false"/>
    </xf>
    <xf numFmtId="172" fontId="0" fillId="0" borderId="4" xfId="0" applyFont="false" applyBorder="true" applyAlignment="true" applyProtection="true">
      <alignment horizontal="center" vertical="center" textRotation="0" wrapText="false" indent="0" shrinkToFit="false"/>
      <protection locked="true" hidden="false"/>
    </xf>
    <xf numFmtId="172" fontId="0" fillId="0" borderId="5" xfId="0" applyFont="false" applyBorder="true" applyAlignment="true" applyProtection="true">
      <alignment horizontal="center" vertical="center" textRotation="0" wrapText="false" indent="0" shrinkToFit="false"/>
      <protection locked="true" hidden="false"/>
    </xf>
    <xf numFmtId="166" fontId="0" fillId="0" borderId="6" xfId="0" applyFont="false" applyBorder="true" applyAlignment="true" applyProtection="true">
      <alignment horizontal="center" vertical="center" textRotation="0" wrapText="false" indent="0" shrinkToFit="false"/>
      <protection locked="true" hidden="false"/>
    </xf>
    <xf numFmtId="164" fontId="0" fillId="0" borderId="15" xfId="0" applyFont="false" applyBorder="true" applyAlignment="true" applyProtection="true">
      <alignment horizontal="center" vertical="center" textRotation="0" wrapText="false" indent="0" shrinkToFit="false"/>
      <protection locked="true" hidden="false"/>
    </xf>
    <xf numFmtId="164" fontId="0" fillId="0" borderId="16" xfId="0" applyFont="false" applyBorder="true" applyAlignment="true" applyProtection="true">
      <alignment horizontal="center" vertical="center" textRotation="0" wrapText="false" indent="0" shrinkToFit="false"/>
      <protection locked="true" hidden="false"/>
    </xf>
    <xf numFmtId="172" fontId="0" fillId="0" borderId="13" xfId="0" applyFont="false" applyBorder="true" applyAlignment="true" applyProtection="true">
      <alignment horizontal="center" vertical="center" textRotation="0" wrapText="false" indent="0" shrinkToFit="false"/>
      <protection locked="true" hidden="false"/>
    </xf>
    <xf numFmtId="172" fontId="0" fillId="0" borderId="15" xfId="0" applyFont="false" applyBorder="true" applyAlignment="true" applyProtection="true">
      <alignment horizontal="center" vertical="center" textRotation="0" wrapText="false" indent="0" shrinkToFit="false"/>
      <protection locked="true" hidden="false"/>
    </xf>
    <xf numFmtId="166" fontId="0" fillId="0" borderId="16"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center" vertical="bottom" textRotation="0" wrapText="false" indent="0" shrinkToFit="false"/>
      <protection locked="true" hidden="false"/>
    </xf>
    <xf numFmtId="166" fontId="0" fillId="0" borderId="0" xfId="0" applyFont="false" applyBorder="false" applyAlignment="true" applyProtection="true">
      <alignment horizontal="center" vertical="bottom" textRotation="0" wrapText="false" indent="0" shrinkToFit="false"/>
      <protection locked="true" hidden="false"/>
    </xf>
    <xf numFmtId="166" fontId="0" fillId="0" borderId="12" xfId="0" applyFont="false" applyBorder="true" applyAlignment="true" applyProtection="true">
      <alignment horizontal="center" vertical="center" textRotation="0" wrapText="false" indent="0" shrinkToFit="false"/>
      <protection locked="true" hidden="false"/>
    </xf>
    <xf numFmtId="164" fontId="0" fillId="0" borderId="8" xfId="0" applyFont="false" applyBorder="true" applyAlignment="true" applyProtection="true">
      <alignment horizontal="center" vertical="center" textRotation="0" wrapText="false" indent="0" shrinkToFit="false"/>
      <protection locked="true" hidden="false"/>
    </xf>
    <xf numFmtId="172" fontId="0" fillId="0" borderId="8" xfId="0" applyFont="false" applyBorder="true" applyAlignment="true" applyProtection="true">
      <alignment horizontal="center" vertical="center" textRotation="0" wrapText="false" indent="0" shrinkToFit="false"/>
      <protection locked="true" hidden="false"/>
    </xf>
    <xf numFmtId="172" fontId="0" fillId="0" borderId="9" xfId="0" applyFont="false" applyBorder="true" applyAlignment="true" applyProtection="true">
      <alignment horizontal="center" vertical="center" textRotation="0" wrapText="false" indent="0" shrinkToFit="false"/>
      <protection locked="true" hidden="false"/>
    </xf>
    <xf numFmtId="172" fontId="0" fillId="0" borderId="16" xfId="0" applyFont="false" applyBorder="true" applyAlignment="true" applyProtection="true">
      <alignment horizontal="center" vertical="center" textRotation="0" wrapText="false" indent="0" shrinkToFit="false"/>
      <protection locked="true" hidden="false"/>
    </xf>
    <xf numFmtId="172" fontId="0" fillId="0" borderId="12" xfId="0" applyFont="false" applyBorder="true" applyAlignment="true" applyProtection="true">
      <alignment horizontal="center" vertical="center" textRotation="0" wrapText="false" indent="0" shrinkToFit="false"/>
      <protection locked="true" hidden="false"/>
    </xf>
    <xf numFmtId="172" fontId="0" fillId="0" borderId="0" xfId="0" applyFont="fals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0" fillId="0" borderId="11" xfId="0" applyFont="false" applyBorder="true" applyAlignment="true" applyProtection="true">
      <alignment horizontal="center" vertical="center" textRotation="0" wrapText="false" indent="0" shrinkToFit="false"/>
      <protection locked="true" hidden="false"/>
    </xf>
    <xf numFmtId="165" fontId="0" fillId="0" borderId="15" xfId="0" applyFont="false" applyBorder="true" applyAlignment="true" applyProtection="true">
      <alignment horizontal="center" vertical="center" textRotation="0" wrapText="false" indent="0" shrinkToFit="false"/>
      <protection locked="true" hidden="false"/>
    </xf>
    <xf numFmtId="165" fontId="0" fillId="0" borderId="16" xfId="0" applyFont="false" applyBorder="true" applyAlignment="true" applyProtection="true">
      <alignment horizontal="center" vertical="center" textRotation="0" wrapText="false" indent="0" shrinkToFit="false"/>
      <protection locked="true" hidden="false"/>
    </xf>
    <xf numFmtId="165" fontId="0" fillId="0" borderId="12" xfId="0" applyFont="fals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true">
      <alignment horizontal="right" vertical="center" textRotation="0" wrapText="false" indent="0" shrinkToFit="false"/>
      <protection locked="true" hidden="false"/>
    </xf>
    <xf numFmtId="164" fontId="0" fillId="2" borderId="18" xfId="0" applyFont="false" applyBorder="true" applyAlignment="true" applyProtection="true">
      <alignment horizontal="center" vertical="center" textRotation="0" wrapText="false" indent="0" shrinkToFit="false"/>
      <protection locked="true" hidden="false"/>
    </xf>
    <xf numFmtId="164" fontId="0" fillId="0" borderId="19" xfId="0" applyFont="true" applyBorder="true" applyAlignment="true" applyProtection="true">
      <alignment horizontal="general" vertical="center" textRotation="0" wrapText="false" indent="0" shrinkToFit="false"/>
      <protection locked="true" hidden="false"/>
    </xf>
    <xf numFmtId="164" fontId="0" fillId="0" borderId="20" xfId="0" applyFont="true" applyBorder="true" applyAlignment="true" applyProtection="true">
      <alignment horizontal="right" vertical="center" textRotation="0" wrapText="false" indent="0" shrinkToFit="false"/>
      <protection locked="true" hidden="false"/>
    </xf>
    <xf numFmtId="172" fontId="0" fillId="0" borderId="18" xfId="0" applyFont="fals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0" borderId="15" xfId="0" applyFont="true" applyBorder="true" applyAlignment="true" applyProtection="true">
      <alignment horizontal="right" vertical="center" textRotation="0" wrapText="false" indent="0" shrinkToFit="false"/>
      <protection locked="true" hidden="false"/>
    </xf>
    <xf numFmtId="164" fontId="0" fillId="2" borderId="15" xfId="0" applyFont="false" applyBorder="true" applyAlignment="true" applyProtection="true">
      <alignment horizontal="center" vertical="center" textRotation="0" wrapText="false" indent="0" shrinkToFit="false"/>
      <protection locked="true" hidden="false"/>
    </xf>
    <xf numFmtId="164" fontId="0" fillId="0" borderId="22" xfId="0" applyFont="true" applyBorder="true" applyAlignment="true" applyProtection="true">
      <alignment horizontal="right" vertical="center" textRotation="0" wrapText="false" indent="0" shrinkToFit="false"/>
      <protection locked="true" hidden="false"/>
    </xf>
    <xf numFmtId="164" fontId="0" fillId="2" borderId="23" xfId="0" applyFont="false" applyBorder="true" applyAlignment="true" applyProtection="true">
      <alignment horizontal="center" vertical="center" textRotation="0" wrapText="false" indent="0" shrinkToFit="false"/>
      <protection locked="true" hidden="false"/>
    </xf>
    <xf numFmtId="164" fontId="0" fillId="0" borderId="24" xfId="0" applyFont="true" applyBorder="true" applyAlignment="true" applyProtection="true">
      <alignment horizontal="general" vertical="center" textRotation="0" wrapText="false" indent="0" shrinkToFit="false"/>
      <protection locked="true" hidden="false"/>
    </xf>
    <xf numFmtId="164" fontId="0" fillId="0" borderId="25" xfId="0" applyFont="false" applyBorder="true" applyAlignment="true" applyProtection="true">
      <alignment horizontal="right" vertical="center" textRotation="0" wrapText="false" indent="0" shrinkToFit="false"/>
      <protection locked="true" hidden="false"/>
    </xf>
    <xf numFmtId="164" fontId="0" fillId="0" borderId="23" xfId="0" applyFont="false" applyBorder="true" applyAlignment="true" applyProtection="true">
      <alignment horizontal="center" vertical="center" textRotation="0" wrapText="false" indent="0" shrinkToFit="false"/>
      <protection locked="true" hidden="false"/>
    </xf>
    <xf numFmtId="164" fontId="0" fillId="0" borderId="26" xfId="0" applyFont="false" applyBorder="true" applyAlignment="true" applyProtection="true">
      <alignment horizontal="general" vertical="center" textRotation="0" wrapText="false" indent="0" shrinkToFit="false"/>
      <protection locked="true" hidden="false"/>
    </xf>
    <xf numFmtId="164" fontId="0" fillId="0" borderId="27" xfId="0" applyFont="true" applyBorder="true" applyAlignment="true" applyProtection="true">
      <alignment horizontal="right" vertical="center" textRotation="0" wrapText="false" indent="0" shrinkToFit="false"/>
      <protection locked="true" hidden="false"/>
    </xf>
    <xf numFmtId="164" fontId="0" fillId="2" borderId="28" xfId="0" applyFont="fals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general" vertical="center" textRotation="0" wrapText="false" indent="0" shrinkToFit="false"/>
      <protection locked="true" hidden="false"/>
    </xf>
    <xf numFmtId="164" fontId="5" fillId="0" borderId="30" xfId="0" applyFont="true" applyBorder="true" applyAlignment="true" applyProtection="true">
      <alignment horizontal="right" vertical="center" textRotation="0" wrapText="false" indent="0" shrinkToFit="false"/>
      <protection locked="true" hidden="false"/>
    </xf>
    <xf numFmtId="172" fontId="0" fillId="0" borderId="28" xfId="0" applyFont="false" applyBorder="true" applyAlignment="true" applyProtection="true">
      <alignment horizontal="center" vertical="center" textRotation="0" wrapText="false" indent="0" shrinkToFit="false"/>
      <protection locked="true" hidden="false"/>
    </xf>
    <xf numFmtId="164" fontId="0" fillId="0" borderId="31" xfId="0" applyFont="false" applyBorder="true" applyAlignment="true" applyProtection="true">
      <alignment horizontal="general" vertical="center" textRotation="0" wrapText="false" indent="0" shrinkToFit="false"/>
      <protection locked="true" hidden="false"/>
    </xf>
    <xf numFmtId="164" fontId="29" fillId="0" borderId="32"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30" fillId="0" borderId="1" xfId="0" applyFont="true" applyBorder="true" applyAlignment="true" applyProtection="true">
      <alignment horizontal="center" vertical="center" textRotation="0" wrapText="fals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true" hidden="false"/>
    </xf>
    <xf numFmtId="166" fontId="0" fillId="0" borderId="7" xfId="0" applyFont="false" applyBorder="true" applyAlignment="true" applyProtection="true">
      <alignment horizontal="center" vertical="center" textRotation="0" wrapText="false" indent="0" shrinkToFit="false"/>
      <protection locked="true" hidden="false"/>
    </xf>
    <xf numFmtId="165" fontId="0" fillId="0" borderId="7" xfId="0" applyFont="false" applyBorder="true" applyAlignment="true" applyProtection="true">
      <alignment horizontal="center" vertical="center" textRotation="0" wrapText="false" indent="0" shrinkToFit="false"/>
      <protection locked="true" hidden="false"/>
    </xf>
    <xf numFmtId="166" fontId="0" fillId="0" borderId="13" xfId="0" applyFont="false" applyBorder="true" applyAlignment="true" applyProtection="true">
      <alignment horizontal="center" vertical="center" textRotation="0" wrapText="false" indent="0" shrinkToFit="false"/>
      <protection locked="true" hidden="false"/>
    </xf>
    <xf numFmtId="165" fontId="0" fillId="0" borderId="13" xfId="0" applyFont="false" applyBorder="true" applyAlignment="true" applyProtection="true">
      <alignment horizontal="center" vertical="center" textRotation="0" wrapText="false" indent="0" shrinkToFit="false"/>
      <protection locked="true" hidden="false"/>
    </xf>
    <xf numFmtId="166" fontId="0" fillId="0" borderId="10" xfId="0" applyFont="false" applyBorder="true" applyAlignment="true" applyProtection="true">
      <alignment horizontal="center" vertical="center" textRotation="0" wrapText="false" indent="0" shrinkToFit="false"/>
      <protection locked="true" hidden="false"/>
    </xf>
    <xf numFmtId="165" fontId="0" fillId="0" borderId="10" xfId="0" applyFont="fals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sharedStrings" Target="sharedStrings.xml"/>
</Relationships>
</file>

<file path=xl/charts/_rels/chart14.xml.rels><?xml version="1.0" encoding="UTF-8"?>
<Relationships xmlns="http://schemas.openxmlformats.org/package/2006/relationships"><Relationship Id="rId1" Type="http://schemas.openxmlformats.org/officeDocument/2006/relationships/chartUserShapes" Target="../drawings/drawing4.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Kolbenweg</a:t>
            </a:r>
          </a:p>
        </c:rich>
      </c:tx>
      <c:overlay val="0"/>
      <c:spPr>
        <a:noFill/>
        <a:ln w="0">
          <a:noFill/>
        </a:ln>
      </c:spPr>
    </c:title>
    <c:autoTitleDeleted val="0"/>
    <c:plotArea>
      <c:layout>
        <c:manualLayout>
          <c:xMode val="edge"/>
          <c:yMode val="edge"/>
          <c:x val="0.0173697270471464"/>
          <c:y val="0.142074311681369"/>
          <c:w val="0.975895072669266"/>
          <c:h val="0.849772788024592"/>
        </c:manualLayout>
      </c:layout>
      <c:scatterChart>
        <c:scatterStyle val="line"/>
        <c:varyColors val="0"/>
        <c:ser>
          <c:idx val="0"/>
          <c:order val="0"/>
          <c:tx>
            <c:strRef>
              <c:f>"Kolbenweg"</c:f>
              <c:strCache>
                <c:ptCount val="1"/>
                <c:pt idx="0">
                  <c:v>Kolbenweg</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Kinematik!$B$2:$B$74</c:f>
              <c:numCache>
                <c:formatCode>0.0</c:formatCode>
                <c:ptCount val="73"/>
                <c:pt idx="0">
                  <c:v>0</c:v>
                </c:pt>
                <c:pt idx="1">
                  <c:v>0.189238474287383</c:v>
                </c:pt>
                <c:pt idx="2">
                  <c:v>0.754653308692181</c:v>
                </c:pt>
                <c:pt idx="3">
                  <c:v>1.68937910269305</c:v>
                </c:pt>
                <c:pt idx="4">
                  <c:v>2.98209462905791</c:v>
                </c:pt>
                <c:pt idx="5">
                  <c:v>4.61720405113424</c:v>
                </c:pt>
                <c:pt idx="6">
                  <c:v>6.57508952356792</c:v>
                </c:pt>
                <c:pt idx="7">
                  <c:v>8.83243357578618</c:v>
                </c:pt>
                <c:pt idx="8">
                  <c:v>11.3626085380994</c:v>
                </c:pt>
                <c:pt idx="9">
                  <c:v>14.1361286774843</c:v>
                </c:pt>
                <c:pt idx="10">
                  <c:v>17.1211586438547</c:v>
                </c:pt>
                <c:pt idx="11">
                  <c:v>20.2840693327051</c:v>
                </c:pt>
                <c:pt idx="12">
                  <c:v>23.5900294738406</c:v>
                </c:pt>
                <c:pt idx="13">
                  <c:v>27.0036183789111</c:v>
                </c:pt>
                <c:pt idx="14">
                  <c:v>30.4894426320417</c:v>
                </c:pt>
                <c:pt idx="15">
                  <c:v>34.0127374616887</c:v>
                </c:pt>
                <c:pt idx="16">
                  <c:v>37.5399324778404</c:v>
                </c:pt>
                <c:pt idx="17">
                  <c:v>41.0391617350261</c:v>
                </c:pt>
                <c:pt idx="18">
                  <c:v>44.4806998988746</c:v>
                </c:pt>
                <c:pt idx="19">
                  <c:v>47.8373096693435</c:v>
                </c:pt>
                <c:pt idx="20">
                  <c:v>51.084490335861</c:v>
                </c:pt>
                <c:pt idx="21">
                  <c:v>54.2006229796853</c:v>
                </c:pt>
                <c:pt idx="22">
                  <c:v>57.1670138114439</c:v>
                </c:pt>
                <c:pt idx="23">
                  <c:v>59.9678427946857</c:v>
                </c:pt>
                <c:pt idx="24">
                  <c:v>62.5900294738406</c:v>
                </c:pt>
                <c:pt idx="25">
                  <c:v>65.0230313680867</c:v>
                </c:pt>
                <c:pt idx="26">
                  <c:v>67.2585921994048</c:v>
                </c:pt>
                <c:pt idx="27">
                  <c:v>69.290457610035</c:v>
                </c:pt>
                <c:pt idx="28">
                  <c:v>71.1140751013797</c:v>
                </c:pt>
                <c:pt idx="29">
                  <c:v>72.7262930303275</c:v>
                </c:pt>
                <c:pt idx="30">
                  <c:v>74.1250710187542</c:v>
                </c:pt>
                <c:pt idx="31">
                  <c:v>75.3092114399929</c:v>
                </c:pt>
                <c:pt idx="32">
                  <c:v>76.2781190503588</c:v>
                </c:pt>
                <c:pt idx="33">
                  <c:v>77.0315935532404</c:v>
                </c:pt>
                <c:pt idx="34">
                  <c:v>77.5696580436444</c:v>
                </c:pt>
                <c:pt idx="35">
                  <c:v>77.8924249254435</c:v>
                </c:pt>
                <c:pt idx="36">
                  <c:v>78</c:v>
                </c:pt>
                <c:pt idx="37">
                  <c:v>77.8924249254435</c:v>
                </c:pt>
                <c:pt idx="38">
                  <c:v>77.5696580436444</c:v>
                </c:pt>
                <c:pt idx="39">
                  <c:v>77.0315935532404</c:v>
                </c:pt>
                <c:pt idx="40">
                  <c:v>76.2781190503588</c:v>
                </c:pt>
                <c:pt idx="41">
                  <c:v>75.3092114399929</c:v>
                </c:pt>
                <c:pt idx="42">
                  <c:v>74.1250710187542</c:v>
                </c:pt>
                <c:pt idx="43">
                  <c:v>72.7262930303275</c:v>
                </c:pt>
                <c:pt idx="44">
                  <c:v>71.1140751013797</c:v>
                </c:pt>
                <c:pt idx="45">
                  <c:v>69.290457610035</c:v>
                </c:pt>
                <c:pt idx="46">
                  <c:v>67.2585921994048</c:v>
                </c:pt>
                <c:pt idx="47">
                  <c:v>65.0230313680867</c:v>
                </c:pt>
                <c:pt idx="48">
                  <c:v>62.5900294738406</c:v>
                </c:pt>
                <c:pt idx="49">
                  <c:v>59.9678427946857</c:v>
                </c:pt>
                <c:pt idx="50">
                  <c:v>57.1670138114439</c:v>
                </c:pt>
                <c:pt idx="51">
                  <c:v>54.2006229796853</c:v>
                </c:pt>
                <c:pt idx="52">
                  <c:v>51.084490335861</c:v>
                </c:pt>
                <c:pt idx="53">
                  <c:v>47.8373096693435</c:v>
                </c:pt>
                <c:pt idx="54">
                  <c:v>44.4806998988746</c:v>
                </c:pt>
                <c:pt idx="55">
                  <c:v>41.0391617350262</c:v>
                </c:pt>
                <c:pt idx="56">
                  <c:v>37.5399324778405</c:v>
                </c:pt>
                <c:pt idx="57">
                  <c:v>34.0127374616887</c:v>
                </c:pt>
                <c:pt idx="58">
                  <c:v>30.4894426320417</c:v>
                </c:pt>
                <c:pt idx="59">
                  <c:v>27.0036183789111</c:v>
                </c:pt>
                <c:pt idx="60">
                  <c:v>23.5900294738406</c:v>
                </c:pt>
                <c:pt idx="61">
                  <c:v>20.2840693327051</c:v>
                </c:pt>
                <c:pt idx="62">
                  <c:v>17.1211586438547</c:v>
                </c:pt>
                <c:pt idx="63">
                  <c:v>14.1361286774843</c:v>
                </c:pt>
                <c:pt idx="64">
                  <c:v>11.3626085380994</c:v>
                </c:pt>
                <c:pt idx="65">
                  <c:v>8.83243357578618</c:v>
                </c:pt>
                <c:pt idx="66">
                  <c:v>6.57508952356792</c:v>
                </c:pt>
                <c:pt idx="67">
                  <c:v>4.61720405113424</c:v>
                </c:pt>
                <c:pt idx="68">
                  <c:v>2.98209462905791</c:v>
                </c:pt>
                <c:pt idx="69">
                  <c:v>1.68937910269305</c:v>
                </c:pt>
                <c:pt idx="70">
                  <c:v>0.754653308692181</c:v>
                </c:pt>
                <c:pt idx="71">
                  <c:v>0.189238474287383</c:v>
                </c:pt>
                <c:pt idx="72">
                  <c:v>0</c:v>
                </c:pt>
              </c:numCache>
            </c:numRef>
          </c:yVal>
          <c:smooth val="1"/>
        </c:ser>
        <c:axId val="98734471"/>
        <c:axId val="87093787"/>
      </c:scatterChart>
      <c:valAx>
        <c:axId val="98734471"/>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5023041474654"/>
              <c:y val="0.897219994653836"/>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87093787"/>
        <c:crossesAt val="0"/>
        <c:crossBetween val="midCat"/>
        <c:majorUnit val="90"/>
        <c:minorUnit val="45"/>
      </c:valAx>
      <c:valAx>
        <c:axId val="87093787"/>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solidFill>
                      <a:srgbClr val="000000"/>
                    </a:solidFill>
                    <a:uFillTx/>
                    <a:latin typeface="Arial"/>
                    <a:ea typeface="DejaVu Sans"/>
                  </a:rPr>
                  <a:t>  </a:t>
                </a:r>
                <a:r>
                  <a:rPr b="1" sz="1000" strike="noStrike" u="sng">
                    <a:solidFill>
                      <a:srgbClr val="000000"/>
                    </a:solidFill>
                    <a:uFillTx/>
                    <a:latin typeface="Arial"/>
                    <a:ea typeface="DejaVu Sans"/>
                  </a:rPr>
                  <a:t>s</a:t>
                </a:r>
                <a:r>
                  <a:rPr b="0" sz="1000" strike="noStrike" u="sng">
                    <a:solidFill>
                      <a:srgbClr val="000000"/>
                    </a:solidFill>
                    <a:uFillTx/>
                    <a:latin typeface="Arial"/>
                    <a:ea typeface="DejaVu Sans"/>
                  </a:rPr>
                  <a:t>  </a:t>
                </a:r>
                <a:r>
                  <a:rPr b="1" sz="1000" strike="noStrike" u="none">
                    <a:solidFill>
                      <a:srgbClr val="000000"/>
                    </a:solidFill>
                    <a:uFillTx/>
                    <a:latin typeface="Arial"/>
                    <a:ea typeface="DejaVu Sans"/>
                  </a:rPr>
                  <a:t/>
                </a:r>
              </a:p>
              <a:p>
                <a:pPr>
                  <a:defRPr b="0" sz="1300" strike="noStrike" u="none">
                    <a:uFillTx/>
                    <a:latin typeface="Arial"/>
                  </a:defRPr>
                </a:pPr>
                <a:r>
                  <a:rPr b="0" sz="1000" strike="noStrike" u="none">
                    <a:solidFill>
                      <a:srgbClr val="000000"/>
                    </a:solidFill>
                    <a:uFillTx/>
                    <a:latin typeface="Arial"/>
                    <a:ea typeface="DejaVu Sans"/>
                  </a:rPr>
                  <a:t>mm</a:t>
                </a:r>
              </a:p>
            </c:rich>
          </c:tx>
          <c:layout>
            <c:manualLayout>
              <c:xMode val="edge"/>
              <c:yMode val="edge"/>
              <c:x val="0.0101382488479263"/>
              <c:y val="0.0141673349371826"/>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98734471"/>
        <c:crossesAt val="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Ausgleich 1. und 2. Ordnung</a:t>
            </a:r>
          </a:p>
        </c:rich>
      </c:tx>
      <c:overlay val="0"/>
      <c:spPr>
        <a:noFill/>
        <a:ln w="0">
          <a:noFill/>
        </a:ln>
      </c:spPr>
    </c:title>
    <c:autoTitleDeleted val="0"/>
    <c:plotArea>
      <c:layout>
        <c:manualLayout>
          <c:xMode val="edge"/>
          <c:yMode val="edge"/>
          <c:x val="0.0308229862107693"/>
          <c:y val="0.178526391641146"/>
          <c:w val="0.968677856117801"/>
          <c:h val="0.820032426589804"/>
        </c:manualLayout>
      </c:layout>
      <c:scatterChart>
        <c:scatterStyle val="line"/>
        <c:varyColors val="0"/>
        <c:ser>
          <c:idx val="0"/>
          <c:order val="0"/>
          <c:tx>
            <c:strRef>
              <c:f>Massenkräfte!$Q$4</c:f>
              <c:strCache>
                <c:ptCount val="1"/>
                <c:pt idx="0">
                  <c:v>Ausgleich
1. u. 2. 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Massenkräfte!$Q$5:$Q$77</c:f>
              <c:numCache>
                <c:formatCode>0.000000</c:formatCode>
                <c:ptCount val="73"/>
                <c:pt idx="0">
                  <c:v>-0.00403051689487907</c:v>
                </c:pt>
                <c:pt idx="1">
                  <c:v>-0.00379403437155465</c:v>
                </c:pt>
                <c:pt idx="2">
                  <c:v>-0.00311134499884788</c:v>
                </c:pt>
                <c:pt idx="3">
                  <c:v>-0.00205996888820215</c:v>
                </c:pt>
                <c:pt idx="4">
                  <c:v>-0.000760130127736375</c:v>
                </c:pt>
                <c:pt idx="5">
                  <c:v>0.000637978931944144</c:v>
                </c:pt>
                <c:pt idx="6">
                  <c:v>0.001970548006677</c:v>
                </c:pt>
                <c:pt idx="7">
                  <c:v>0.00307861468458093</c:v>
                </c:pt>
                <c:pt idx="8">
                  <c:v>0.00382676468582163</c:v>
                </c:pt>
                <c:pt idx="9">
                  <c:v>0.00411993777640428</c:v>
                </c:pt>
                <c:pt idx="10">
                  <c:v>0.00391618556734681</c:v>
                </c:pt>
                <c:pt idx="11">
                  <c:v>0.00323349619464004</c:v>
                </c:pt>
                <c:pt idx="12">
                  <c:v>0.00214938976972734</c:v>
                </c:pt>
                <c:pt idx="13">
                  <c:v>0.000792860442003357</c:v>
                </c:pt>
                <c:pt idx="14">
                  <c:v>-0.000670709246211154</c:v>
                </c:pt>
                <c:pt idx="15">
                  <c:v>-0.00205996888820215</c:v>
                </c:pt>
                <c:pt idx="16">
                  <c:v>-0.00320076588037307</c:v>
                </c:pt>
                <c:pt idx="17">
                  <c:v>-0.00394891588161386</c:v>
                </c:pt>
                <c:pt idx="18">
                  <c:v>-0.00420935865792949</c:v>
                </c:pt>
                <c:pt idx="19">
                  <c:v>-0.00394891588161384</c:v>
                </c:pt>
                <c:pt idx="20">
                  <c:v>-0.0032007658803731</c:v>
                </c:pt>
                <c:pt idx="21">
                  <c:v>-0.00205996888820215</c:v>
                </c:pt>
                <c:pt idx="22">
                  <c:v>-0.000670709246211182</c:v>
                </c:pt>
                <c:pt idx="23">
                  <c:v>0.000792860442003329</c:v>
                </c:pt>
                <c:pt idx="24">
                  <c:v>0.00214938976972735</c:v>
                </c:pt>
                <c:pt idx="25">
                  <c:v>0.00323349619464008</c:v>
                </c:pt>
                <c:pt idx="26">
                  <c:v>0.00391618556734687</c:v>
                </c:pt>
                <c:pt idx="27">
                  <c:v>0.00411993777640433</c:v>
                </c:pt>
                <c:pt idx="28">
                  <c:v>0.0038267646858216</c:v>
                </c:pt>
                <c:pt idx="29">
                  <c:v>0.00307861468458086</c:v>
                </c:pt>
                <c:pt idx="30">
                  <c:v>0.001970548006677</c:v>
                </c:pt>
                <c:pt idx="31">
                  <c:v>0.000637978931944172</c:v>
                </c:pt>
                <c:pt idx="32">
                  <c:v>-0.000760130127736319</c:v>
                </c:pt>
                <c:pt idx="33">
                  <c:v>-0.0020599688882022</c:v>
                </c:pt>
                <c:pt idx="34">
                  <c:v>-0.00311134499884788</c:v>
                </c:pt>
                <c:pt idx="35">
                  <c:v>-0.00379403437155465</c:v>
                </c:pt>
                <c:pt idx="36">
                  <c:v>-0.00403051689487907</c:v>
                </c:pt>
                <c:pt idx="37">
                  <c:v>-0.00379403437155468</c:v>
                </c:pt>
                <c:pt idx="38">
                  <c:v>-0.00311134499884794</c:v>
                </c:pt>
                <c:pt idx="39">
                  <c:v>-0.0020599688882022</c:v>
                </c:pt>
                <c:pt idx="40">
                  <c:v>-0.000760130127736403</c:v>
                </c:pt>
                <c:pt idx="41">
                  <c:v>0.0006379789319442</c:v>
                </c:pt>
                <c:pt idx="42">
                  <c:v>0.00197054800667698</c:v>
                </c:pt>
                <c:pt idx="43">
                  <c:v>0.0030786146845809</c:v>
                </c:pt>
                <c:pt idx="44">
                  <c:v>0.00382676468582162</c:v>
                </c:pt>
                <c:pt idx="45">
                  <c:v>0.00411993777640434</c:v>
                </c:pt>
                <c:pt idx="46">
                  <c:v>0.00391618556734688</c:v>
                </c:pt>
                <c:pt idx="47">
                  <c:v>0.00323349619464002</c:v>
                </c:pt>
                <c:pt idx="48">
                  <c:v>0.00214938976972737</c:v>
                </c:pt>
                <c:pt idx="49">
                  <c:v>0.000792860442003329</c:v>
                </c:pt>
                <c:pt idx="50">
                  <c:v>-0.000670709246211126</c:v>
                </c:pt>
                <c:pt idx="51">
                  <c:v>-0.00205996888820215</c:v>
                </c:pt>
                <c:pt idx="52">
                  <c:v>-0.00320076588037307</c:v>
                </c:pt>
                <c:pt idx="53">
                  <c:v>-0.00394891588161381</c:v>
                </c:pt>
                <c:pt idx="54">
                  <c:v>-0.00420935865792949</c:v>
                </c:pt>
                <c:pt idx="55">
                  <c:v>-0.00394891588161384</c:v>
                </c:pt>
                <c:pt idx="56">
                  <c:v>-0.00320076588037307</c:v>
                </c:pt>
                <c:pt idx="57">
                  <c:v>-0.00205996888820215</c:v>
                </c:pt>
                <c:pt idx="58">
                  <c:v>-0.000670709246211182</c:v>
                </c:pt>
                <c:pt idx="59">
                  <c:v>0.000792860442003357</c:v>
                </c:pt>
                <c:pt idx="60">
                  <c:v>0.00214938976972734</c:v>
                </c:pt>
                <c:pt idx="61">
                  <c:v>0.00323349619464006</c:v>
                </c:pt>
                <c:pt idx="62">
                  <c:v>0.00391618556734682</c:v>
                </c:pt>
                <c:pt idx="63">
                  <c:v>0.00411993777640427</c:v>
                </c:pt>
                <c:pt idx="64">
                  <c:v>0.00382676468582166</c:v>
                </c:pt>
                <c:pt idx="65">
                  <c:v>0.0030786146845809</c:v>
                </c:pt>
                <c:pt idx="66">
                  <c:v>0.001970548006677</c:v>
                </c:pt>
                <c:pt idx="67">
                  <c:v>0.000637978931944144</c:v>
                </c:pt>
                <c:pt idx="68">
                  <c:v>-0.000760130127736319</c:v>
                </c:pt>
                <c:pt idx="69">
                  <c:v>-0.00205996888820215</c:v>
                </c:pt>
                <c:pt idx="70">
                  <c:v>-0.00311134499884785</c:v>
                </c:pt>
                <c:pt idx="71">
                  <c:v>-0.00379403437155465</c:v>
                </c:pt>
                <c:pt idx="72">
                  <c:v>-0.00403051689487907</c:v>
                </c:pt>
              </c:numCache>
            </c:numRef>
          </c:yVal>
          <c:smooth val="1"/>
        </c:ser>
        <c:axId val="34122377"/>
        <c:axId val="25600550"/>
      </c:scatterChart>
      <c:valAx>
        <c:axId val="34122377"/>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60173457290822"/>
              <c:y val="0.861106107007746"/>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25600550"/>
        <c:crossesAt val="0"/>
        <c:crossBetween val="midCat"/>
        <c:majorUnit val="90"/>
        <c:minorUnit val="15"/>
      </c:valAx>
      <c:valAx>
        <c:axId val="25600550"/>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456729269357958"/>
              <c:y val="0.0590884525310755"/>
            </c:manualLayout>
          </c:layout>
          <c:overlay val="0"/>
          <c:spPr>
            <a:noFill/>
            <a:ln w="0">
              <a:noFill/>
            </a:ln>
          </c:spPr>
        </c:title>
        <c:numFmt formatCode="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34122377"/>
        <c:crossesAt val="0"/>
        <c:crossBetween val="midCat"/>
        <c:majorUnit val="0.0021"/>
        <c:minorUnit val="0.002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Gesamtkraft</a:t>
            </a:r>
          </a:p>
        </c:rich>
      </c:tx>
      <c:layout>
        <c:manualLayout>
          <c:xMode val="edge"/>
          <c:yMode val="edge"/>
          <c:x val="0.462220003743683"/>
          <c:y val="0.019287288758266"/>
        </c:manualLayout>
      </c:layout>
      <c:overlay val="0"/>
      <c:spPr>
        <a:noFill/>
        <a:ln w="0">
          <a:noFill/>
        </a:ln>
      </c:spPr>
    </c:title>
    <c:autoTitleDeleted val="0"/>
    <c:plotArea>
      <c:layout>
        <c:manualLayout>
          <c:xMode val="edge"/>
          <c:yMode val="edge"/>
          <c:x val="0.0506021089411618"/>
          <c:y val="0.122703894195445"/>
          <c:w val="0.948898733387409"/>
          <c:h val="0.87582659808964"/>
        </c:manualLayout>
      </c:layout>
      <c:scatterChart>
        <c:scatterStyle val="line"/>
        <c:varyColors val="0"/>
        <c:ser>
          <c:idx val="0"/>
          <c:order val="0"/>
          <c:tx>
            <c:strRef>
              <c:f>Massenkräfte!$J$4</c:f>
              <c:strCache>
                <c:ptCount val="1"/>
                <c:pt idx="0">
                  <c:v>Gesamtkraft</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Massenkräfte!$J$5:$J$77</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4390203"/>
        <c:axId val="61819099"/>
      </c:scatterChart>
      <c:valAx>
        <c:axId val="4390203"/>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8426405440819"/>
              <c:y val="0.848824393828068"/>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61819099"/>
        <c:crossesAt val="0"/>
        <c:crossBetween val="midCat"/>
        <c:majorUnit val="90"/>
        <c:minorUnit val="15"/>
      </c:valAx>
      <c:valAx>
        <c:axId val="61819099"/>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525987396268796"/>
              <c:y val="0.0209404849375459"/>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4390203"/>
        <c:crossesAt val="0"/>
        <c:crossBetween val="midCat"/>
        <c:majorUnit val="0.2"/>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Vertikalkraft über dem Kurbelwinkel</a:t>
            </a:r>
          </a:p>
          <a:p>
            <a:pPr>
              <a:defRPr b="0" sz="1300" strike="noStrike" u="none">
                <a:uFillTx/>
                <a:latin typeface="Arial"/>
              </a:defRPr>
            </a:pPr>
            <a:r>
              <a:rPr b="1" sz="1000" strike="noStrike" u="none">
                <a:solidFill>
                  <a:srgbClr val="000000"/>
                </a:solidFill>
                <a:uFillTx/>
                <a:latin typeface="Arial"/>
                <a:ea typeface="DejaVu Sans"/>
              </a:rPr>
              <a:t>nach Ausgleich der rotierenden Massen</a:t>
            </a:r>
          </a:p>
        </c:rich>
      </c:tx>
      <c:layout>
        <c:manualLayout>
          <c:xMode val="edge"/>
          <c:yMode val="edge"/>
          <c:x val="0.246642085857256"/>
          <c:y val="0.014852178786605"/>
        </c:manualLayout>
      </c:layout>
      <c:overlay val="0"/>
      <c:spPr>
        <a:noFill/>
        <a:ln w="0">
          <a:noFill/>
        </a:ln>
      </c:spPr>
    </c:title>
    <c:autoTitleDeleted val="0"/>
    <c:plotArea>
      <c:layout>
        <c:manualLayout>
          <c:xMode val="edge"/>
          <c:yMode val="edge"/>
          <c:x val="0.00697919410060574"/>
          <c:y val="0.133809723973658"/>
          <c:w val="0.99249407426916"/>
          <c:h val="0.865069356872636"/>
        </c:manualLayout>
      </c:layout>
      <c:scatterChart>
        <c:scatterStyle val="line"/>
        <c:varyColors val="0"/>
        <c:ser>
          <c:idx val="0"/>
          <c:order val="0"/>
          <c:tx>
            <c:strRef>
              <c:f>'Ausgleich Einzylinder'!$N$7</c:f>
              <c:strCache>
                <c:ptCount val="1"/>
                <c:pt idx="0">
                  <c:v>Gesamtkraft</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Einzylinder'!$N$8:$N$80</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38852820"/>
        <c:axId val="7355213"/>
      </c:scatterChart>
      <c:valAx>
        <c:axId val="3885282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4678693705557"/>
              <c:y val="0.895894633599552"/>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7355213"/>
        <c:crossesAt val="0"/>
        <c:crossBetween val="midCat"/>
        <c:majorUnit val="90"/>
        <c:minorUnit val="15"/>
      </c:valAx>
      <c:valAx>
        <c:axId val="7355213"/>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a:t>
                </a:r>
                <a:r>
                  <a:rPr b="1" sz="1000" strike="noStrike" u="none" baseline="-33000">
                    <a:solidFill>
                      <a:srgbClr val="000000"/>
                    </a:solidFill>
                    <a:uFillTx/>
                    <a:latin typeface="Arial"/>
                    <a:ea typeface="DejaVu Sans"/>
                  </a:rPr>
                  <a:t>V</a:t>
                </a:r>
                <a:r>
                  <a:rPr b="1" sz="1000" strike="noStrike" u="none">
                    <a:solidFill>
                      <a:srgbClr val="000000"/>
                    </a:solidFill>
                    <a:uFillTx/>
                    <a:latin typeface="Arial"/>
                    <a:ea typeface="DejaVu Sans"/>
                  </a:rPr>
                  <a:t>/F</a:t>
                </a:r>
                <a:r>
                  <a:rPr b="1" sz="1000" strike="noStrike" u="none" baseline="-33000">
                    <a:solidFill>
                      <a:srgbClr val="000000"/>
                    </a:solidFill>
                    <a:uFillTx/>
                    <a:latin typeface="Arial"/>
                    <a:ea typeface="DejaVu Sans"/>
                  </a:rPr>
                  <a:t>max</a:t>
                </a:r>
              </a:p>
            </c:rich>
          </c:tx>
          <c:layout>
            <c:manualLayout>
              <c:xMode val="edge"/>
              <c:yMode val="edge"/>
              <c:x val="0.00697919410060574"/>
              <c:y val="0.0496006725514922"/>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38852820"/>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Radialkraft über dem Wirkwinkel der Kraft zum OT nach Massenausgleich durch Gegengewicht an der Kurbelwelle</a:t>
            </a:r>
          </a:p>
        </c:rich>
      </c:tx>
      <c:layout>
        <c:manualLayout>
          <c:xMode val="edge"/>
          <c:yMode val="edge"/>
          <c:x val="0.152686331314195"/>
          <c:y val="0.0115106336329752"/>
        </c:manualLayout>
      </c:layout>
      <c:overlay val="0"/>
      <c:spPr>
        <a:noFill/>
        <a:ln w="0">
          <a:noFill/>
        </a:ln>
      </c:spPr>
    </c:title>
    <c:autoTitleDeleted val="0"/>
    <c:plotArea>
      <c:layout>
        <c:manualLayout>
          <c:xMode val="edge"/>
          <c:yMode val="edge"/>
          <c:x val="0.00697919410060574"/>
          <c:y val="0.133632975224731"/>
          <c:w val="0.99249407426916"/>
          <c:h val="0.816158737119053"/>
        </c:manualLayout>
      </c:layout>
      <c:scatterChart>
        <c:scatterStyle val="line"/>
        <c:varyColors val="0"/>
        <c:ser>
          <c:idx val="0"/>
          <c:order val="0"/>
          <c:tx>
            <c:strRef>
              <c:f>'Ausgleich Einzylinder'!$O$7</c:f>
              <c:strCache>
                <c:ptCount val="1"/>
                <c:pt idx="0">
                  <c:v>1. Ordnung</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Einzylinder'!$AB$8:$AB$80</c:f>
              <c:numCache>
                <c:formatCode>0.000000</c:formatCode>
                <c:ptCount val="73"/>
                <c:pt idx="0">
                  <c:v>0</c:v>
                </c:pt>
                <c:pt idx="1">
                  <c:v>5.43971855436327</c:v>
                </c:pt>
                <c:pt idx="2">
                  <c:v>11.0175749213119</c:v>
                </c:pt>
                <c:pt idx="3">
                  <c:v>16.8701508828248</c:v>
                </c:pt>
                <c:pt idx="4">
                  <c:v>23.1275828822021</c:v>
                </c:pt>
                <c:pt idx="5">
                  <c:v>29.9016661318874</c:v>
                </c:pt>
                <c:pt idx="6">
                  <c:v>37.2636219215753</c:v>
                </c:pt>
                <c:pt idx="7">
                  <c:v>45.2115372037783</c:v>
                </c:pt>
                <c:pt idx="8">
                  <c:v>53.6363584532881</c:v>
                </c:pt>
                <c:pt idx="9">
                  <c:v>62.3074682398441</c:v>
                </c:pt>
                <c:pt idx="10">
                  <c:v>70.901165453629</c:v>
                </c:pt>
                <c:pt idx="11">
                  <c:v>79.0730091254406</c:v>
                </c:pt>
                <c:pt idx="12">
                  <c:v>86.5400884678</c:v>
                </c:pt>
                <c:pt idx="13">
                  <c:v>93.130268335903</c:v>
                </c:pt>
                <c:pt idx="14">
                  <c:v>98.7836945237262</c:v>
                </c:pt>
                <c:pt idx="15">
                  <c:v>103.523436092586</c:v>
                </c:pt>
                <c:pt idx="16">
                  <c:v>107.419611553934</c:v>
                </c:pt>
                <c:pt idx="17">
                  <c:v>110.561264059543</c:v>
                </c:pt>
                <c:pt idx="18">
                  <c:v>113.039181713271</c:v>
                </c:pt>
                <c:pt idx="19">
                  <c:v>114.937456202397</c:v>
                </c:pt>
                <c:pt idx="20">
                  <c:v>116.330549234621</c:v>
                </c:pt>
                <c:pt idx="21">
                  <c:v>117.283355301041</c:v>
                </c:pt>
                <c:pt idx="22">
                  <c:v>117.852718915891</c:v>
                </c:pt>
                <c:pt idx="23">
                  <c:v>118.089603728997</c:v>
                </c:pt>
                <c:pt idx="24">
                  <c:v>118.041588634358</c:v>
                </c:pt>
                <c:pt idx="25">
                  <c:v>117.755677132651</c:v>
                </c:pt>
                <c:pt idx="26">
                  <c:v>117.281661101084</c:v>
                </c:pt>
                <c:pt idx="27">
                  <c:v>116.676598898503</c:v>
                </c:pt>
                <c:pt idx="28">
                  <c:v>116.011534177867</c:v>
                </c:pt>
                <c:pt idx="29">
                  <c:v>115.382789558909</c:v>
                </c:pt>
                <c:pt idx="30">
                  <c:v>114.933038122099</c:v>
                </c:pt>
                <c:pt idx="31">
                  <c:v>114.894877584703</c:v>
                </c:pt>
                <c:pt idx="32">
                  <c:v>115.691712263617</c:v>
                </c:pt>
                <c:pt idx="33">
                  <c:v>118.204823301848</c:v>
                </c:pt>
                <c:pt idx="34">
                  <c:v>124.600254406179</c:v>
                </c:pt>
                <c:pt idx="35">
                  <c:v>141.131062285915</c:v>
                </c:pt>
                <c:pt idx="36">
                  <c:v>180</c:v>
                </c:pt>
                <c:pt idx="37">
                  <c:v>218.868937714085</c:v>
                </c:pt>
                <c:pt idx="38">
                  <c:v>235.399745593821</c:v>
                </c:pt>
                <c:pt idx="39">
                  <c:v>241.795176698152</c:v>
                </c:pt>
                <c:pt idx="40">
                  <c:v>244.308287736383</c:v>
                </c:pt>
                <c:pt idx="41">
                  <c:v>245.105122415297</c:v>
                </c:pt>
                <c:pt idx="42">
                  <c:v>245.066961877901</c:v>
                </c:pt>
                <c:pt idx="43">
                  <c:v>244.617210441091</c:v>
                </c:pt>
                <c:pt idx="44">
                  <c:v>243.988465822133</c:v>
                </c:pt>
                <c:pt idx="45">
                  <c:v>243.323401101497</c:v>
                </c:pt>
                <c:pt idx="46">
                  <c:v>242.718338898916</c:v>
                </c:pt>
                <c:pt idx="47">
                  <c:v>242.244322867349</c:v>
                </c:pt>
                <c:pt idx="48">
                  <c:v>241.958411365642</c:v>
                </c:pt>
                <c:pt idx="49">
                  <c:v>241.910396271003</c:v>
                </c:pt>
                <c:pt idx="50">
                  <c:v>242.147281084109</c:v>
                </c:pt>
                <c:pt idx="51">
                  <c:v>242.716644698959</c:v>
                </c:pt>
                <c:pt idx="52">
                  <c:v>243.669450765379</c:v>
                </c:pt>
                <c:pt idx="53">
                  <c:v>245.062543797603</c:v>
                </c:pt>
                <c:pt idx="54">
                  <c:v>246.960818286729</c:v>
                </c:pt>
                <c:pt idx="55">
                  <c:v>249.438735940457</c:v>
                </c:pt>
                <c:pt idx="56">
                  <c:v>252.580388446066</c:v>
                </c:pt>
                <c:pt idx="57">
                  <c:v>256.476563907414</c:v>
                </c:pt>
                <c:pt idx="58">
                  <c:v>261.216305476274</c:v>
                </c:pt>
                <c:pt idx="59">
                  <c:v>266.869731664097</c:v>
                </c:pt>
                <c:pt idx="60">
                  <c:v>273.4599115322</c:v>
                </c:pt>
                <c:pt idx="61">
                  <c:v>280.926990874559</c:v>
                </c:pt>
                <c:pt idx="62">
                  <c:v>289.098834546371</c:v>
                </c:pt>
                <c:pt idx="63">
                  <c:v>297.692531760156</c:v>
                </c:pt>
                <c:pt idx="64">
                  <c:v>306.363641546712</c:v>
                </c:pt>
                <c:pt idx="65">
                  <c:v>314.788462796222</c:v>
                </c:pt>
                <c:pt idx="66">
                  <c:v>322.736378078425</c:v>
                </c:pt>
                <c:pt idx="67">
                  <c:v>330.098333868113</c:v>
                </c:pt>
                <c:pt idx="68">
                  <c:v>336.872417117798</c:v>
                </c:pt>
                <c:pt idx="69">
                  <c:v>343.129849117175</c:v>
                </c:pt>
                <c:pt idx="70">
                  <c:v>348.982425078688</c:v>
                </c:pt>
                <c:pt idx="71">
                  <c:v>354.560281445637</c:v>
                </c:pt>
                <c:pt idx="72">
                  <c:v>360</c:v>
                </c:pt>
              </c:numCache>
            </c:numRef>
          </c:xVal>
          <c:yVal>
            <c:numRef>
              <c:f>'Ausgleich Einzylinder'!$Z$8:$Z$80</c:f>
              <c:numCache>
                <c:formatCode>0.000000</c:formatCode>
                <c:ptCount val="73"/>
                <c:pt idx="0">
                  <c:v>0.48</c:v>
                </c:pt>
                <c:pt idx="1">
                  <c:v>0.478077374025164</c:v>
                </c:pt>
                <c:pt idx="2">
                  <c:v>0.472487098589297</c:v>
                </c:pt>
                <c:pt idx="3">
                  <c:v>0.463763588420355</c:v>
                </c:pt>
                <c:pt idx="4">
                  <c:v>0.452799345444361</c:v>
                </c:pt>
                <c:pt idx="5">
                  <c:v>0.440834078203624</c:v>
                </c:pt>
                <c:pt idx="6">
                  <c:v>0.429409093646939</c:v>
                </c:pt>
                <c:pt idx="7">
                  <c:v>0.420254259523772</c:v>
                </c:pt>
                <c:pt idx="8">
                  <c:v>0.415077517360054</c:v>
                </c:pt>
                <c:pt idx="9">
                  <c:v>0.415262046070609</c:v>
                </c:pt>
                <c:pt idx="10">
                  <c:v>0.421546921307772</c:v>
                </c:pt>
                <c:pt idx="11">
                  <c:v>0.433824507534603</c:v>
                </c:pt>
                <c:pt idx="12">
                  <c:v>0.451155545489131</c:v>
                </c:pt>
                <c:pt idx="13">
                  <c:v>0.471984267664831</c:v>
                </c:pt>
                <c:pt idx="14">
                  <c:v>0.49443900337237</c:v>
                </c:pt>
                <c:pt idx="15">
                  <c:v>0.516604628122112</c:v>
                </c:pt>
                <c:pt idx="16">
                  <c:v>0.536714895686814</c:v>
                </c:pt>
                <c:pt idx="17">
                  <c:v>0.553265830373512</c:v>
                </c:pt>
                <c:pt idx="18">
                  <c:v>0.565071555676992</c:v>
                </c:pt>
                <c:pt idx="19">
                  <c:v>0.571282747623907</c:v>
                </c:pt>
                <c:pt idx="20">
                  <c:v>0.571380747446745</c:v>
                </c:pt>
                <c:pt idx="21">
                  <c:v>0.56515463718457</c:v>
                </c:pt>
                <c:pt idx="22">
                  <c:v>0.55266566817306</c:v>
                </c:pt>
                <c:pt idx="23">
                  <c:v>0.534202527670591</c:v>
                </c:pt>
                <c:pt idx="24">
                  <c:v>0.510230962365588</c:v>
                </c:pt>
                <c:pt idx="25">
                  <c:v>0.481341494390864</c:v>
                </c:pt>
                <c:pt idx="26">
                  <c:v>0.448198976723074</c:v>
                </c:pt>
                <c:pt idx="27">
                  <c:v>0.41149744246668</c:v>
                </c:pt>
                <c:pt idx="28">
                  <c:v>0.371923230634657</c:v>
                </c:pt>
                <c:pt idx="29">
                  <c:v>0.330129053829204</c:v>
                </c:pt>
                <c:pt idx="30">
                  <c:v>0.286722198003402</c:v>
                </c:pt>
                <c:pt idx="31">
                  <c:v>0.24227311344091</c:v>
                </c:pt>
                <c:pt idx="32">
                  <c:v>0.197361703903287</c:v>
                </c:pt>
                <c:pt idx="33">
                  <c:v>0.152719223852486</c:v>
                </c:pt>
                <c:pt idx="34">
                  <c:v>0.109699112358245</c:v>
                </c:pt>
                <c:pt idx="35">
                  <c:v>0.0722199548213128</c:v>
                </c:pt>
                <c:pt idx="36">
                  <c:v>0.0541863505886471</c:v>
                </c:pt>
                <c:pt idx="37">
                  <c:v>0.0722199548213126</c:v>
                </c:pt>
                <c:pt idx="38">
                  <c:v>0.109699112358246</c:v>
                </c:pt>
                <c:pt idx="39">
                  <c:v>0.152719223852485</c:v>
                </c:pt>
                <c:pt idx="40">
                  <c:v>0.197361703903287</c:v>
                </c:pt>
                <c:pt idx="41">
                  <c:v>0.24227311344091</c:v>
                </c:pt>
                <c:pt idx="42">
                  <c:v>0.286722198003402</c:v>
                </c:pt>
                <c:pt idx="43">
                  <c:v>0.330129053829204</c:v>
                </c:pt>
                <c:pt idx="44">
                  <c:v>0.371923230634657</c:v>
                </c:pt>
                <c:pt idx="45">
                  <c:v>0.41149744246668</c:v>
                </c:pt>
                <c:pt idx="46">
                  <c:v>0.448198976723074</c:v>
                </c:pt>
                <c:pt idx="47">
                  <c:v>0.481341494390863</c:v>
                </c:pt>
                <c:pt idx="48">
                  <c:v>0.510230962365587</c:v>
                </c:pt>
                <c:pt idx="49">
                  <c:v>0.534202527670591</c:v>
                </c:pt>
                <c:pt idx="50">
                  <c:v>0.55266566817306</c:v>
                </c:pt>
                <c:pt idx="51">
                  <c:v>0.56515463718457</c:v>
                </c:pt>
                <c:pt idx="52">
                  <c:v>0.571380747446745</c:v>
                </c:pt>
                <c:pt idx="53">
                  <c:v>0.571282747623907</c:v>
                </c:pt>
                <c:pt idx="54">
                  <c:v>0.565071555676992</c:v>
                </c:pt>
                <c:pt idx="55">
                  <c:v>0.553265830373512</c:v>
                </c:pt>
                <c:pt idx="56">
                  <c:v>0.536714895686814</c:v>
                </c:pt>
                <c:pt idx="57">
                  <c:v>0.516604628122111</c:v>
                </c:pt>
                <c:pt idx="58">
                  <c:v>0.49443900337237</c:v>
                </c:pt>
                <c:pt idx="59">
                  <c:v>0.471984267664831</c:v>
                </c:pt>
                <c:pt idx="60">
                  <c:v>0.451155545489131</c:v>
                </c:pt>
                <c:pt idx="61">
                  <c:v>0.433824507534603</c:v>
                </c:pt>
                <c:pt idx="62">
                  <c:v>0.421546921307772</c:v>
                </c:pt>
                <c:pt idx="63">
                  <c:v>0.415262046070609</c:v>
                </c:pt>
                <c:pt idx="64">
                  <c:v>0.415077517360054</c:v>
                </c:pt>
                <c:pt idx="65">
                  <c:v>0.420254259523772</c:v>
                </c:pt>
                <c:pt idx="66">
                  <c:v>0.429409093646939</c:v>
                </c:pt>
                <c:pt idx="67">
                  <c:v>0.440834078203624</c:v>
                </c:pt>
                <c:pt idx="68">
                  <c:v>0.452799345444361</c:v>
                </c:pt>
                <c:pt idx="69">
                  <c:v>0.463763588420355</c:v>
                </c:pt>
                <c:pt idx="70">
                  <c:v>0.472487098589297</c:v>
                </c:pt>
                <c:pt idx="71">
                  <c:v>0.478077374025164</c:v>
                </c:pt>
                <c:pt idx="72">
                  <c:v>0.48</c:v>
                </c:pt>
              </c:numCache>
            </c:numRef>
          </c:yVal>
          <c:smooth val="1"/>
        </c:ser>
        <c:axId val="16530549"/>
        <c:axId val="91979350"/>
      </c:scatterChart>
      <c:valAx>
        <c:axId val="16530549"/>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Winkel der Resultierenden zum oberen Totpunkt</a:t>
                </a:r>
              </a:p>
            </c:rich>
          </c:tx>
          <c:layout>
            <c:manualLayout>
              <c:xMode val="edge"/>
              <c:yMode val="edge"/>
              <c:x val="0.248353963655518"/>
              <c:y val="0.921508441131331"/>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91979350"/>
        <c:crossesAt val="0"/>
        <c:crossBetween val="midCat"/>
        <c:majorUnit val="90"/>
        <c:minorUnit val="45"/>
      </c:valAx>
      <c:valAx>
        <c:axId val="91979350"/>
        <c:scaling>
          <c:orientation val="minMax"/>
          <c:max val="1"/>
          <c:min val="-0.6"/>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0757176718461944"/>
              <c:y val="0.061938171453628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16530549"/>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Radialkraft nach einfachem Massenausgleich durch Gegengewicht an der Kurbelwelle</a:t>
            </a:r>
          </a:p>
        </c:rich>
      </c:tx>
      <c:layout>
        <c:manualLayout>
          <c:xMode val="edge"/>
          <c:yMode val="edge"/>
          <c:x val="0.17288768238887"/>
          <c:y val="0.00775656324582339"/>
        </c:manualLayout>
      </c:layout>
      <c:overlay val="0"/>
      <c:spPr>
        <a:noFill/>
        <a:ln w="0">
          <a:noFill/>
        </a:ln>
      </c:spPr>
    </c:title>
    <c:autoTitleDeleted val="0"/>
    <c:plotArea>
      <c:layout>
        <c:manualLayout>
          <c:xMode val="edge"/>
          <c:yMode val="edge"/>
          <c:x val="0.00899219545300305"/>
          <c:y val="0.120674224343675"/>
          <c:w val="0.990329148286393"/>
          <c:h val="0.813767899761337"/>
        </c:manualLayout>
      </c:layout>
      <c:scatterChart>
        <c:scatterStyle val="line"/>
        <c:varyColors val="0"/>
        <c:ser>
          <c:idx val="0"/>
          <c:order val="0"/>
          <c:tx>
            <c:strRef>
              <c:f>'Ausgleich Einzylinder'!$O$7</c:f>
              <c:strCache>
                <c:ptCount val="1"/>
                <c:pt idx="0">
                  <c:v>1. Ordnung</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Einzylinder'!$Y$8:$Y$80</c:f>
              <c:numCache>
                <c:formatCode>0.000000</c:formatCode>
                <c:ptCount val="73"/>
                <c:pt idx="0">
                  <c:v>0</c:v>
                </c:pt>
                <c:pt idx="1">
                  <c:v>0.0453209862287823</c:v>
                </c:pt>
                <c:pt idx="2">
                  <c:v>0.0902970523868038</c:v>
                </c:pt>
                <c:pt idx="3">
                  <c:v>0.134585903453311</c:v>
                </c:pt>
                <c:pt idx="4">
                  <c:v>0.177850474529348</c:v>
                </c:pt>
                <c:pt idx="5">
                  <c:v>0.219761496105164</c:v>
                </c:pt>
                <c:pt idx="6">
                  <c:v>0.26</c:v>
                </c:pt>
                <c:pt idx="7">
                  <c:v>0.298259746902544</c:v>
                </c:pt>
                <c:pt idx="8">
                  <c:v>0.334249557037</c:v>
                </c:pt>
                <c:pt idx="9">
                  <c:v>0.367695526217005</c:v>
                </c:pt>
                <c:pt idx="10">
                  <c:v>0.398343110421869</c:v>
                </c:pt>
                <c:pt idx="11">
                  <c:v>0.425959063030276</c:v>
                </c:pt>
                <c:pt idx="12">
                  <c:v>0.450333209967908</c:v>
                </c:pt>
                <c:pt idx="13">
                  <c:v>0.471280049259058</c:v>
                </c:pt>
                <c:pt idx="14">
                  <c:v>0.488640162808672</c:v>
                </c:pt>
                <c:pt idx="15">
                  <c:v>0.502281429670316</c:v>
                </c:pt>
                <c:pt idx="16">
                  <c:v>0.512100031566348</c:v>
                </c:pt>
                <c:pt idx="17">
                  <c:v>0.518021243007708</c:v>
                </c:pt>
                <c:pt idx="18">
                  <c:v>0.52</c:v>
                </c:pt>
                <c:pt idx="19">
                  <c:v>0.518021243007708</c:v>
                </c:pt>
                <c:pt idx="20">
                  <c:v>0.512100031566348</c:v>
                </c:pt>
                <c:pt idx="21">
                  <c:v>0.502281429670316</c:v>
                </c:pt>
                <c:pt idx="22">
                  <c:v>0.488640162808672</c:v>
                </c:pt>
                <c:pt idx="23">
                  <c:v>0.471280049259058</c:v>
                </c:pt>
                <c:pt idx="24">
                  <c:v>0.450333209967908</c:v>
                </c:pt>
                <c:pt idx="25">
                  <c:v>0.425959063030276</c:v>
                </c:pt>
                <c:pt idx="26">
                  <c:v>0.398343110421869</c:v>
                </c:pt>
                <c:pt idx="27">
                  <c:v>0.367695526217005</c:v>
                </c:pt>
                <c:pt idx="28">
                  <c:v>0.334249557037001</c:v>
                </c:pt>
                <c:pt idx="29">
                  <c:v>0.298259746902544</c:v>
                </c:pt>
                <c:pt idx="30">
                  <c:v>0.26</c:v>
                </c:pt>
                <c:pt idx="31">
                  <c:v>0.219761496105164</c:v>
                </c:pt>
                <c:pt idx="32">
                  <c:v>0.177850474529348</c:v>
                </c:pt>
                <c:pt idx="33">
                  <c:v>0.134585903453311</c:v>
                </c:pt>
                <c:pt idx="34">
                  <c:v>0.0902970523868037</c:v>
                </c:pt>
                <c:pt idx="35">
                  <c:v>0.0453209862287825</c:v>
                </c:pt>
                <c:pt idx="36">
                  <c:v>6.36816335556624E-017</c:v>
                </c:pt>
                <c:pt idx="37">
                  <c:v>-0.0453209862287821</c:v>
                </c:pt>
                <c:pt idx="38">
                  <c:v>-0.0902970523868038</c:v>
                </c:pt>
                <c:pt idx="39">
                  <c:v>-0.134585903453311</c:v>
                </c:pt>
                <c:pt idx="40">
                  <c:v>-0.177850474529348</c:v>
                </c:pt>
                <c:pt idx="41">
                  <c:v>-0.219761496105164</c:v>
                </c:pt>
                <c:pt idx="42">
                  <c:v>-0.26</c:v>
                </c:pt>
                <c:pt idx="43">
                  <c:v>-0.298259746902544</c:v>
                </c:pt>
                <c:pt idx="44">
                  <c:v>-0.334249557037</c:v>
                </c:pt>
                <c:pt idx="45">
                  <c:v>-0.367695526217005</c:v>
                </c:pt>
                <c:pt idx="46">
                  <c:v>-0.398343110421869</c:v>
                </c:pt>
                <c:pt idx="47">
                  <c:v>-0.425959063030276</c:v>
                </c:pt>
                <c:pt idx="48">
                  <c:v>-0.450333209967908</c:v>
                </c:pt>
                <c:pt idx="49">
                  <c:v>-0.471280049259058</c:v>
                </c:pt>
                <c:pt idx="50">
                  <c:v>-0.488640162808672</c:v>
                </c:pt>
                <c:pt idx="51">
                  <c:v>-0.502281429670316</c:v>
                </c:pt>
                <c:pt idx="52">
                  <c:v>-0.512100031566348</c:v>
                </c:pt>
                <c:pt idx="53">
                  <c:v>-0.518021243007708</c:v>
                </c:pt>
                <c:pt idx="54">
                  <c:v>-0.52</c:v>
                </c:pt>
                <c:pt idx="55">
                  <c:v>-0.518021243007708</c:v>
                </c:pt>
                <c:pt idx="56">
                  <c:v>-0.512100031566348</c:v>
                </c:pt>
                <c:pt idx="57">
                  <c:v>-0.502281429670315</c:v>
                </c:pt>
                <c:pt idx="58">
                  <c:v>-0.488640162808672</c:v>
                </c:pt>
                <c:pt idx="59">
                  <c:v>-0.471280049259058</c:v>
                </c:pt>
                <c:pt idx="60">
                  <c:v>-0.450333209967908</c:v>
                </c:pt>
                <c:pt idx="61">
                  <c:v>-0.425959063030276</c:v>
                </c:pt>
                <c:pt idx="62">
                  <c:v>-0.398343110421869</c:v>
                </c:pt>
                <c:pt idx="63">
                  <c:v>-0.367695526217005</c:v>
                </c:pt>
                <c:pt idx="64">
                  <c:v>-0.334249557037001</c:v>
                </c:pt>
                <c:pt idx="65">
                  <c:v>-0.298259746902544</c:v>
                </c:pt>
                <c:pt idx="66">
                  <c:v>-0.26</c:v>
                </c:pt>
                <c:pt idx="67">
                  <c:v>-0.219761496105164</c:v>
                </c:pt>
                <c:pt idx="68">
                  <c:v>-0.177850474529348</c:v>
                </c:pt>
                <c:pt idx="69">
                  <c:v>-0.134585903453311</c:v>
                </c:pt>
                <c:pt idx="70">
                  <c:v>-0.0902970523868043</c:v>
                </c:pt>
                <c:pt idx="71">
                  <c:v>-0.0453209862287823</c:v>
                </c:pt>
                <c:pt idx="72">
                  <c:v>-1.27363267111325E-016</c:v>
                </c:pt>
              </c:numCache>
            </c:numRef>
          </c:xVal>
          <c:yVal>
            <c:numRef>
              <c:f>'Ausgleich Einzylinder'!$X$8:$X$80</c:f>
              <c:numCache>
                <c:formatCode>0.000000</c:formatCode>
                <c:ptCount val="73"/>
                <c:pt idx="0">
                  <c:v>0.48</c:v>
                </c:pt>
                <c:pt idx="1">
                  <c:v>0.475924346679225</c:v>
                </c:pt>
                <c:pt idx="2">
                  <c:v>0.463778503882605</c:v>
                </c:pt>
                <c:pt idx="3">
                  <c:v>0.443805476009682</c:v>
                </c:pt>
                <c:pt idx="4">
                  <c:v>0.416409000796726</c:v>
                </c:pt>
                <c:pt idx="5">
                  <c:v>0.382151238824708</c:v>
                </c:pt>
                <c:pt idx="6">
                  <c:v>0.341748693789289</c:v>
                </c:pt>
                <c:pt idx="7">
                  <c:v>0.296065475909476</c:v>
                </c:pt>
                <c:pt idx="8">
                  <c:v>0.246102781451886</c:v>
                </c:pt>
                <c:pt idx="9">
                  <c:v>0.192983333235668</c:v>
                </c:pt>
                <c:pt idx="10">
                  <c:v>0.137929595241528</c:v>
                </c:pt>
                <c:pt idx="11">
                  <c:v>0.0822349071867319</c:v>
                </c:pt>
                <c:pt idx="12">
                  <c:v>0.0272273066166114</c:v>
                </c:pt>
                <c:pt idx="13">
                  <c:v>-0.0257733213514791</c:v>
                </c:pt>
                <c:pt idx="14">
                  <c:v>-0.0755031081888477</c:v>
                </c:pt>
                <c:pt idx="15">
                  <c:v>-0.120804417160669</c:v>
                </c:pt>
                <c:pt idx="16">
                  <c:v>-0.160674941798194</c:v>
                </c:pt>
                <c:pt idx="17">
                  <c:v>-0.194311787732092</c:v>
                </c:pt>
                <c:pt idx="18">
                  <c:v>-0.221146700258485</c:v>
                </c:pt>
                <c:pt idx="19">
                  <c:v>-0.240869195883306</c:v>
                </c:pt>
                <c:pt idx="20">
                  <c:v>-0.25343542811246</c:v>
                </c:pt>
                <c:pt idx="21">
                  <c:v>-0.259062018326823</c:v>
                </c:pt>
                <c:pt idx="22">
                  <c:v>-0.258205600379793</c:v>
                </c:pt>
                <c:pt idx="23">
                  <c:v>-0.251530228282861</c:v>
                </c:pt>
                <c:pt idx="24">
                  <c:v>-0.239865868677712</c:v>
                </c:pt>
                <c:pt idx="25">
                  <c:v>-0.224161796131275</c:v>
                </c:pt>
                <c:pt idx="26">
                  <c:v>-0.205438772180524</c:v>
                </c:pt>
                <c:pt idx="27">
                  <c:v>-0.184743457682859</c:v>
                </c:pt>
                <c:pt idx="28">
                  <c:v>-0.163107704006553</c:v>
                </c:pt>
                <c:pt idx="29">
                  <c:v>-0.141514365206491</c:v>
                </c:pt>
                <c:pt idx="30">
                  <c:v>-0.12087025617538</c:v>
                </c:pt>
                <c:pt idx="31">
                  <c:v>-0.101986010442473</c:v>
                </c:pt>
                <c:pt idx="32">
                  <c:v>-0.0855619709759802</c:v>
                </c:pt>
                <c:pt idx="33">
                  <c:v>-0.0721789160749988</c:v>
                </c:pt>
                <c:pt idx="34">
                  <c:v>-0.0622923557303925</c:v>
                </c:pt>
                <c:pt idx="35">
                  <c:v>-0.056229263570164</c:v>
                </c:pt>
                <c:pt idx="36">
                  <c:v>-0.0541863505886471</c:v>
                </c:pt>
                <c:pt idx="37">
                  <c:v>-0.056229263570164</c:v>
                </c:pt>
                <c:pt idx="38">
                  <c:v>-0.0622923557303926</c:v>
                </c:pt>
                <c:pt idx="39">
                  <c:v>-0.0721789160749987</c:v>
                </c:pt>
                <c:pt idx="40">
                  <c:v>-0.0855619709759802</c:v>
                </c:pt>
                <c:pt idx="41">
                  <c:v>-0.101986010442473</c:v>
                </c:pt>
                <c:pt idx="42">
                  <c:v>-0.12087025617538</c:v>
                </c:pt>
                <c:pt idx="43">
                  <c:v>-0.141514365206491</c:v>
                </c:pt>
                <c:pt idx="44">
                  <c:v>-0.163107704006553</c:v>
                </c:pt>
                <c:pt idx="45">
                  <c:v>-0.184743457682859</c:v>
                </c:pt>
                <c:pt idx="46">
                  <c:v>-0.205438772180524</c:v>
                </c:pt>
                <c:pt idx="47">
                  <c:v>-0.224161796131275</c:v>
                </c:pt>
                <c:pt idx="48">
                  <c:v>-0.239865868677712</c:v>
                </c:pt>
                <c:pt idx="49">
                  <c:v>-0.251530228282861</c:v>
                </c:pt>
                <c:pt idx="50">
                  <c:v>-0.258205600379793</c:v>
                </c:pt>
                <c:pt idx="51">
                  <c:v>-0.259062018326823</c:v>
                </c:pt>
                <c:pt idx="52">
                  <c:v>-0.25343542811246</c:v>
                </c:pt>
                <c:pt idx="53">
                  <c:v>-0.240869195883306</c:v>
                </c:pt>
                <c:pt idx="54">
                  <c:v>-0.221146700258485</c:v>
                </c:pt>
                <c:pt idx="55">
                  <c:v>-0.194311787732092</c:v>
                </c:pt>
                <c:pt idx="56">
                  <c:v>-0.160674941798194</c:v>
                </c:pt>
                <c:pt idx="57">
                  <c:v>-0.120804417160669</c:v>
                </c:pt>
                <c:pt idx="58">
                  <c:v>-0.0755031081888481</c:v>
                </c:pt>
                <c:pt idx="59">
                  <c:v>-0.025773321351479</c:v>
                </c:pt>
                <c:pt idx="60">
                  <c:v>0.0272273066166114</c:v>
                </c:pt>
                <c:pt idx="61">
                  <c:v>0.0822349071867319</c:v>
                </c:pt>
                <c:pt idx="62">
                  <c:v>0.137929595241528</c:v>
                </c:pt>
                <c:pt idx="63">
                  <c:v>0.192983333235668</c:v>
                </c:pt>
                <c:pt idx="64">
                  <c:v>0.246102781451886</c:v>
                </c:pt>
                <c:pt idx="65">
                  <c:v>0.296065475909476</c:v>
                </c:pt>
                <c:pt idx="66">
                  <c:v>0.341748693789289</c:v>
                </c:pt>
                <c:pt idx="67">
                  <c:v>0.382151238824708</c:v>
                </c:pt>
                <c:pt idx="68">
                  <c:v>0.416409000796726</c:v>
                </c:pt>
                <c:pt idx="69">
                  <c:v>0.443805476009682</c:v>
                </c:pt>
                <c:pt idx="70">
                  <c:v>0.463778503882605</c:v>
                </c:pt>
                <c:pt idx="71">
                  <c:v>0.475924346679225</c:v>
                </c:pt>
                <c:pt idx="72">
                  <c:v>0.48</c:v>
                </c:pt>
              </c:numCache>
            </c:numRef>
          </c:yVal>
          <c:smooth val="1"/>
        </c:ser>
        <c:axId val="80653732"/>
        <c:axId val="15471364"/>
      </c:scatterChart>
      <c:valAx>
        <c:axId val="80653732"/>
        <c:scaling>
          <c:orientation val="minMax"/>
          <c:max val="1"/>
          <c:min val="-1"/>
        </c:scaling>
        <c:delete val="0"/>
        <c:axPos val="b"/>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15471364"/>
        <c:crossesAt val="0"/>
        <c:crossBetween val="midCat"/>
        <c:majorUnit val="0.2"/>
        <c:minorUnit val="0.1"/>
      </c:valAx>
      <c:valAx>
        <c:axId val="15471364"/>
        <c:scaling>
          <c:orientation val="minMax"/>
          <c:max val="1"/>
          <c:min val="-1"/>
        </c:scaling>
        <c:delete val="0"/>
        <c:axPos val="l"/>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80653732"/>
        <c:crossesAt val="0"/>
        <c:crossBetween val="midCat"/>
        <c:majorUnit val="0.2"/>
        <c:minorUnit val="0.1"/>
      </c:valAx>
      <c:spPr>
        <a:solidFill>
          <a:srgbClr val="ffffff"/>
        </a:solidFill>
        <a:ln w="0">
          <a:noFill/>
        </a:ln>
      </c:spPr>
    </c:plotArea>
    <c:plotVisOnly val="1"/>
    <c:dispBlanksAs val="gap"/>
  </c:chart>
  <c:spPr>
    <a:solidFill>
      <a:srgbClr val="ffffff"/>
    </a:solidFill>
    <a:ln w="0">
      <a:solidFill>
        <a:srgbClr val="000000"/>
      </a:solidFill>
    </a:ln>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Radialkraft über dem Kurbelwinkel nach Massenausgleich durch Gegengewicht an der Kurbelwelle</a:t>
            </a:r>
          </a:p>
        </c:rich>
      </c:tx>
      <c:layout>
        <c:manualLayout>
          <c:xMode val="edge"/>
          <c:yMode val="edge"/>
          <c:x val="0.203120884909139"/>
          <c:y val="0.0139712666403058"/>
        </c:manualLayout>
      </c:layout>
      <c:overlay val="0"/>
      <c:spPr>
        <a:noFill/>
        <a:ln w="0">
          <a:noFill/>
        </a:ln>
      </c:spPr>
    </c:title>
    <c:autoTitleDeleted val="0"/>
    <c:plotArea>
      <c:layout>
        <c:manualLayout>
          <c:xMode val="edge"/>
          <c:yMode val="edge"/>
          <c:x val="0.00697919410060574"/>
          <c:y val="0.129563727428496"/>
          <c:w val="0.99249407426916"/>
          <c:h val="0.869381837353368"/>
        </c:manualLayout>
      </c:layout>
      <c:scatterChart>
        <c:scatterStyle val="line"/>
        <c:varyColors val="0"/>
        <c:ser>
          <c:idx val="0"/>
          <c:order val="0"/>
          <c:tx>
            <c:strRef>
              <c:f>'Ausgleich Einzylinder'!$N$7</c:f>
              <c:strCache>
                <c:ptCount val="1"/>
                <c:pt idx="0">
                  <c:v>Gesamtkraft</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Einzylinder'!$Z$8:$Z$80</c:f>
              <c:numCache>
                <c:formatCode>0.000000</c:formatCode>
                <c:ptCount val="73"/>
                <c:pt idx="0">
                  <c:v>0.48</c:v>
                </c:pt>
                <c:pt idx="1">
                  <c:v>0.478077374025164</c:v>
                </c:pt>
                <c:pt idx="2">
                  <c:v>0.472487098589297</c:v>
                </c:pt>
                <c:pt idx="3">
                  <c:v>0.463763588420355</c:v>
                </c:pt>
                <c:pt idx="4">
                  <c:v>0.452799345444361</c:v>
                </c:pt>
                <c:pt idx="5">
                  <c:v>0.440834078203624</c:v>
                </c:pt>
                <c:pt idx="6">
                  <c:v>0.429409093646939</c:v>
                </c:pt>
                <c:pt idx="7">
                  <c:v>0.420254259523772</c:v>
                </c:pt>
                <c:pt idx="8">
                  <c:v>0.415077517360054</c:v>
                </c:pt>
                <c:pt idx="9">
                  <c:v>0.415262046070609</c:v>
                </c:pt>
                <c:pt idx="10">
                  <c:v>0.421546921307772</c:v>
                </c:pt>
                <c:pt idx="11">
                  <c:v>0.433824507534603</c:v>
                </c:pt>
                <c:pt idx="12">
                  <c:v>0.451155545489131</c:v>
                </c:pt>
                <c:pt idx="13">
                  <c:v>0.471984267664831</c:v>
                </c:pt>
                <c:pt idx="14">
                  <c:v>0.49443900337237</c:v>
                </c:pt>
                <c:pt idx="15">
                  <c:v>0.516604628122112</c:v>
                </c:pt>
                <c:pt idx="16">
                  <c:v>0.536714895686814</c:v>
                </c:pt>
                <c:pt idx="17">
                  <c:v>0.553265830373512</c:v>
                </c:pt>
                <c:pt idx="18">
                  <c:v>0.565071555676992</c:v>
                </c:pt>
                <c:pt idx="19">
                  <c:v>0.571282747623907</c:v>
                </c:pt>
                <c:pt idx="20">
                  <c:v>0.571380747446745</c:v>
                </c:pt>
                <c:pt idx="21">
                  <c:v>0.56515463718457</c:v>
                </c:pt>
                <c:pt idx="22">
                  <c:v>0.55266566817306</c:v>
                </c:pt>
                <c:pt idx="23">
                  <c:v>0.534202527670591</c:v>
                </c:pt>
                <c:pt idx="24">
                  <c:v>0.510230962365588</c:v>
                </c:pt>
                <c:pt idx="25">
                  <c:v>0.481341494390864</c:v>
                </c:pt>
                <c:pt idx="26">
                  <c:v>0.448198976723074</c:v>
                </c:pt>
                <c:pt idx="27">
                  <c:v>0.41149744246668</c:v>
                </c:pt>
                <c:pt idx="28">
                  <c:v>0.371923230634657</c:v>
                </c:pt>
                <c:pt idx="29">
                  <c:v>0.330129053829204</c:v>
                </c:pt>
                <c:pt idx="30">
                  <c:v>0.286722198003402</c:v>
                </c:pt>
                <c:pt idx="31">
                  <c:v>0.24227311344091</c:v>
                </c:pt>
                <c:pt idx="32">
                  <c:v>0.197361703903287</c:v>
                </c:pt>
                <c:pt idx="33">
                  <c:v>0.152719223852486</c:v>
                </c:pt>
                <c:pt idx="34">
                  <c:v>0.109699112358245</c:v>
                </c:pt>
                <c:pt idx="35">
                  <c:v>0.0722199548213128</c:v>
                </c:pt>
                <c:pt idx="36">
                  <c:v>0.0541863505886471</c:v>
                </c:pt>
                <c:pt idx="37">
                  <c:v>0.0722199548213126</c:v>
                </c:pt>
                <c:pt idx="38">
                  <c:v>0.109699112358246</c:v>
                </c:pt>
                <c:pt idx="39">
                  <c:v>0.152719223852485</c:v>
                </c:pt>
                <c:pt idx="40">
                  <c:v>0.197361703903287</c:v>
                </c:pt>
                <c:pt idx="41">
                  <c:v>0.24227311344091</c:v>
                </c:pt>
                <c:pt idx="42">
                  <c:v>0.286722198003402</c:v>
                </c:pt>
                <c:pt idx="43">
                  <c:v>0.330129053829204</c:v>
                </c:pt>
                <c:pt idx="44">
                  <c:v>0.371923230634657</c:v>
                </c:pt>
                <c:pt idx="45">
                  <c:v>0.41149744246668</c:v>
                </c:pt>
                <c:pt idx="46">
                  <c:v>0.448198976723074</c:v>
                </c:pt>
                <c:pt idx="47">
                  <c:v>0.481341494390863</c:v>
                </c:pt>
                <c:pt idx="48">
                  <c:v>0.510230962365587</c:v>
                </c:pt>
                <c:pt idx="49">
                  <c:v>0.534202527670591</c:v>
                </c:pt>
                <c:pt idx="50">
                  <c:v>0.55266566817306</c:v>
                </c:pt>
                <c:pt idx="51">
                  <c:v>0.56515463718457</c:v>
                </c:pt>
                <c:pt idx="52">
                  <c:v>0.571380747446745</c:v>
                </c:pt>
                <c:pt idx="53">
                  <c:v>0.571282747623907</c:v>
                </c:pt>
                <c:pt idx="54">
                  <c:v>0.565071555676992</c:v>
                </c:pt>
                <c:pt idx="55">
                  <c:v>0.553265830373512</c:v>
                </c:pt>
                <c:pt idx="56">
                  <c:v>0.536714895686814</c:v>
                </c:pt>
                <c:pt idx="57">
                  <c:v>0.516604628122111</c:v>
                </c:pt>
                <c:pt idx="58">
                  <c:v>0.49443900337237</c:v>
                </c:pt>
                <c:pt idx="59">
                  <c:v>0.471984267664831</c:v>
                </c:pt>
                <c:pt idx="60">
                  <c:v>0.451155545489131</c:v>
                </c:pt>
                <c:pt idx="61">
                  <c:v>0.433824507534603</c:v>
                </c:pt>
                <c:pt idx="62">
                  <c:v>0.421546921307772</c:v>
                </c:pt>
                <c:pt idx="63">
                  <c:v>0.415262046070609</c:v>
                </c:pt>
                <c:pt idx="64">
                  <c:v>0.415077517360054</c:v>
                </c:pt>
                <c:pt idx="65">
                  <c:v>0.420254259523772</c:v>
                </c:pt>
                <c:pt idx="66">
                  <c:v>0.429409093646939</c:v>
                </c:pt>
                <c:pt idx="67">
                  <c:v>0.440834078203624</c:v>
                </c:pt>
                <c:pt idx="68">
                  <c:v>0.452799345444361</c:v>
                </c:pt>
                <c:pt idx="69">
                  <c:v>0.463763588420355</c:v>
                </c:pt>
                <c:pt idx="70">
                  <c:v>0.472487098589297</c:v>
                </c:pt>
                <c:pt idx="71">
                  <c:v>0.478077374025164</c:v>
                </c:pt>
                <c:pt idx="72">
                  <c:v>0.48</c:v>
                </c:pt>
              </c:numCache>
            </c:numRef>
          </c:yVal>
          <c:smooth val="1"/>
        </c:ser>
        <c:axId val="50087997"/>
        <c:axId val="1431087"/>
      </c:scatterChart>
      <c:valAx>
        <c:axId val="50087997"/>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7634974980248"/>
              <c:y val="0.905628047976802"/>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ea typeface="DejaVu Sans"/>
              </a:defRPr>
            </a:pPr>
          </a:p>
        </c:txPr>
        <c:crossAx val="1431087"/>
        <c:crossesAt val="-1"/>
        <c:crossBetween val="midCat"/>
        <c:majorUnit val="90"/>
        <c:minorUnit val="15"/>
      </c:valAx>
      <c:valAx>
        <c:axId val="1431087"/>
        <c:scaling>
          <c:orientation val="minMax"/>
          <c:max val="1"/>
          <c:min val="0"/>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a:t>
                </a:r>
                <a:r>
                  <a:rPr b="1" sz="1000" strike="noStrike" u="none">
                    <a:solidFill>
                      <a:srgbClr val="000000"/>
                    </a:solidFill>
                    <a:uFillTx/>
                    <a:latin typeface="Arial"/>
                    <a:ea typeface="DejaVu Sans"/>
                  </a:rPr>
                  <a:t>/F</a:t>
                </a:r>
                <a:r>
                  <a:rPr b="1" sz="1000" strike="noStrike" u="none" baseline="-33000">
                    <a:solidFill>
                      <a:srgbClr val="000000"/>
                    </a:solidFill>
                    <a:uFillTx/>
                    <a:latin typeface="Arial"/>
                    <a:ea typeface="DejaVu Sans"/>
                  </a:rPr>
                  <a:t>max</a:t>
                </a:r>
              </a:p>
            </c:rich>
          </c:tx>
          <c:layout>
            <c:manualLayout>
              <c:xMode val="edge"/>
              <c:yMode val="edge"/>
              <c:x val="0.00757176718461944"/>
              <c:y val="0.050217477263740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50087997"/>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Horizontalkraft über dem Kurbelwinkel nach Massenausgleich durch Gegengewicht an der Kurbelwelle</a:t>
            </a:r>
          </a:p>
        </c:rich>
      </c:tx>
      <c:layout>
        <c:manualLayout>
          <c:xMode val="edge"/>
          <c:yMode val="edge"/>
          <c:x val="0.20114564129576"/>
          <c:y val="0.0139235518192565"/>
        </c:manualLayout>
      </c:layout>
      <c:overlay val="0"/>
      <c:spPr>
        <a:noFill/>
        <a:ln w="0">
          <a:noFill/>
        </a:ln>
      </c:spPr>
    </c:title>
    <c:autoTitleDeleted val="0"/>
    <c:plotArea>
      <c:layout>
        <c:manualLayout>
          <c:xMode val="edge"/>
          <c:yMode val="edge"/>
          <c:x val="0.00697919410060574"/>
          <c:y val="0.128989885721792"/>
          <c:w val="0.99249407426916"/>
          <c:h val="0.869959280178642"/>
        </c:manualLayout>
      </c:layout>
      <c:scatterChart>
        <c:scatterStyle val="line"/>
        <c:varyColors val="0"/>
        <c:ser>
          <c:idx val="0"/>
          <c:order val="0"/>
          <c:tx>
            <c:strRef>
              <c:f>'Ausgleich Einzylinder'!$N$7</c:f>
              <c:strCache>
                <c:ptCount val="1"/>
                <c:pt idx="0">
                  <c:v>Gesamtkraft</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Einzylinder'!$Y$8:$Y$80</c:f>
              <c:numCache>
                <c:formatCode>0.000000</c:formatCode>
                <c:ptCount val="73"/>
                <c:pt idx="0">
                  <c:v>0</c:v>
                </c:pt>
                <c:pt idx="1">
                  <c:v>0.0453209862287823</c:v>
                </c:pt>
                <c:pt idx="2">
                  <c:v>0.0902970523868038</c:v>
                </c:pt>
                <c:pt idx="3">
                  <c:v>0.134585903453311</c:v>
                </c:pt>
                <c:pt idx="4">
                  <c:v>0.177850474529348</c:v>
                </c:pt>
                <c:pt idx="5">
                  <c:v>0.219761496105164</c:v>
                </c:pt>
                <c:pt idx="6">
                  <c:v>0.26</c:v>
                </c:pt>
                <c:pt idx="7">
                  <c:v>0.298259746902544</c:v>
                </c:pt>
                <c:pt idx="8">
                  <c:v>0.334249557037</c:v>
                </c:pt>
                <c:pt idx="9">
                  <c:v>0.367695526217005</c:v>
                </c:pt>
                <c:pt idx="10">
                  <c:v>0.398343110421869</c:v>
                </c:pt>
                <c:pt idx="11">
                  <c:v>0.425959063030276</c:v>
                </c:pt>
                <c:pt idx="12">
                  <c:v>0.450333209967908</c:v>
                </c:pt>
                <c:pt idx="13">
                  <c:v>0.471280049259058</c:v>
                </c:pt>
                <c:pt idx="14">
                  <c:v>0.488640162808672</c:v>
                </c:pt>
                <c:pt idx="15">
                  <c:v>0.502281429670316</c:v>
                </c:pt>
                <c:pt idx="16">
                  <c:v>0.512100031566348</c:v>
                </c:pt>
                <c:pt idx="17">
                  <c:v>0.518021243007708</c:v>
                </c:pt>
                <c:pt idx="18">
                  <c:v>0.52</c:v>
                </c:pt>
                <c:pt idx="19">
                  <c:v>0.518021243007708</c:v>
                </c:pt>
                <c:pt idx="20">
                  <c:v>0.512100031566348</c:v>
                </c:pt>
                <c:pt idx="21">
                  <c:v>0.502281429670316</c:v>
                </c:pt>
                <c:pt idx="22">
                  <c:v>0.488640162808672</c:v>
                </c:pt>
                <c:pt idx="23">
                  <c:v>0.471280049259058</c:v>
                </c:pt>
                <c:pt idx="24">
                  <c:v>0.450333209967908</c:v>
                </c:pt>
                <c:pt idx="25">
                  <c:v>0.425959063030276</c:v>
                </c:pt>
                <c:pt idx="26">
                  <c:v>0.398343110421869</c:v>
                </c:pt>
                <c:pt idx="27">
                  <c:v>0.367695526217005</c:v>
                </c:pt>
                <c:pt idx="28">
                  <c:v>0.334249557037001</c:v>
                </c:pt>
                <c:pt idx="29">
                  <c:v>0.298259746902544</c:v>
                </c:pt>
                <c:pt idx="30">
                  <c:v>0.26</c:v>
                </c:pt>
                <c:pt idx="31">
                  <c:v>0.219761496105164</c:v>
                </c:pt>
                <c:pt idx="32">
                  <c:v>0.177850474529348</c:v>
                </c:pt>
                <c:pt idx="33">
                  <c:v>0.134585903453311</c:v>
                </c:pt>
                <c:pt idx="34">
                  <c:v>0.0902970523868037</c:v>
                </c:pt>
                <c:pt idx="35">
                  <c:v>0.0453209862287825</c:v>
                </c:pt>
                <c:pt idx="36">
                  <c:v>6.36816335556624E-017</c:v>
                </c:pt>
                <c:pt idx="37">
                  <c:v>-0.0453209862287821</c:v>
                </c:pt>
                <c:pt idx="38">
                  <c:v>-0.0902970523868038</c:v>
                </c:pt>
                <c:pt idx="39">
                  <c:v>-0.134585903453311</c:v>
                </c:pt>
                <c:pt idx="40">
                  <c:v>-0.177850474529348</c:v>
                </c:pt>
                <c:pt idx="41">
                  <c:v>-0.219761496105164</c:v>
                </c:pt>
                <c:pt idx="42">
                  <c:v>-0.26</c:v>
                </c:pt>
                <c:pt idx="43">
                  <c:v>-0.298259746902544</c:v>
                </c:pt>
                <c:pt idx="44">
                  <c:v>-0.334249557037</c:v>
                </c:pt>
                <c:pt idx="45">
                  <c:v>-0.367695526217005</c:v>
                </c:pt>
                <c:pt idx="46">
                  <c:v>-0.398343110421869</c:v>
                </c:pt>
                <c:pt idx="47">
                  <c:v>-0.425959063030276</c:v>
                </c:pt>
                <c:pt idx="48">
                  <c:v>-0.450333209967908</c:v>
                </c:pt>
                <c:pt idx="49">
                  <c:v>-0.471280049259058</c:v>
                </c:pt>
                <c:pt idx="50">
                  <c:v>-0.488640162808672</c:v>
                </c:pt>
                <c:pt idx="51">
                  <c:v>-0.502281429670316</c:v>
                </c:pt>
                <c:pt idx="52">
                  <c:v>-0.512100031566348</c:v>
                </c:pt>
                <c:pt idx="53">
                  <c:v>-0.518021243007708</c:v>
                </c:pt>
                <c:pt idx="54">
                  <c:v>-0.52</c:v>
                </c:pt>
                <c:pt idx="55">
                  <c:v>-0.518021243007708</c:v>
                </c:pt>
                <c:pt idx="56">
                  <c:v>-0.512100031566348</c:v>
                </c:pt>
                <c:pt idx="57">
                  <c:v>-0.502281429670315</c:v>
                </c:pt>
                <c:pt idx="58">
                  <c:v>-0.488640162808672</c:v>
                </c:pt>
                <c:pt idx="59">
                  <c:v>-0.471280049259058</c:v>
                </c:pt>
                <c:pt idx="60">
                  <c:v>-0.450333209967908</c:v>
                </c:pt>
                <c:pt idx="61">
                  <c:v>-0.425959063030276</c:v>
                </c:pt>
                <c:pt idx="62">
                  <c:v>-0.398343110421869</c:v>
                </c:pt>
                <c:pt idx="63">
                  <c:v>-0.367695526217005</c:v>
                </c:pt>
                <c:pt idx="64">
                  <c:v>-0.334249557037001</c:v>
                </c:pt>
                <c:pt idx="65">
                  <c:v>-0.298259746902544</c:v>
                </c:pt>
                <c:pt idx="66">
                  <c:v>-0.26</c:v>
                </c:pt>
                <c:pt idx="67">
                  <c:v>-0.219761496105164</c:v>
                </c:pt>
                <c:pt idx="68">
                  <c:v>-0.177850474529348</c:v>
                </c:pt>
                <c:pt idx="69">
                  <c:v>-0.134585903453311</c:v>
                </c:pt>
                <c:pt idx="70">
                  <c:v>-0.0902970523868043</c:v>
                </c:pt>
                <c:pt idx="71">
                  <c:v>-0.0453209862287823</c:v>
                </c:pt>
                <c:pt idx="72">
                  <c:v>-1.27363267111325E-016</c:v>
                </c:pt>
              </c:numCache>
            </c:numRef>
          </c:yVal>
          <c:smooth val="1"/>
        </c:ser>
        <c:ser>
          <c:idx val="1"/>
          <c:order val="1"/>
          <c:spPr>
            <a:solidFill>
              <a:srgbClr val="0000ff"/>
            </a:solidFill>
            <a:ln w="25200">
              <a:solidFill>
                <a:srgbClr val="0000ff"/>
              </a:solidFill>
              <a:round/>
            </a:ln>
          </c:spPr>
          <c:marker>
            <c:symbol val="none"/>
          </c:marker>
          <c:smooth val="1"/>
        </c:ser>
        <c:axId val="82962845"/>
        <c:axId val="67837495"/>
      </c:scatterChart>
      <c:valAx>
        <c:axId val="82962845"/>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9346852778509"/>
              <c:y val="0.905950348088796"/>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ea typeface="DejaVu Sans"/>
              </a:defRPr>
            </a:pPr>
          </a:p>
        </c:txPr>
        <c:crossAx val="67837495"/>
        <c:crossesAt val="-1"/>
        <c:crossBetween val="midCat"/>
        <c:majorUnit val="90"/>
        <c:minorUnit val="15"/>
      </c:valAx>
      <c:valAx>
        <c:axId val="67837495"/>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a:t>
                </a:r>
                <a:r>
                  <a:rPr b="1" sz="1000" strike="noStrike" u="none">
                    <a:solidFill>
                      <a:srgbClr val="000000"/>
                    </a:solidFill>
                    <a:uFillTx/>
                    <a:latin typeface="Arial"/>
                    <a:ea typeface="DejaVu Sans"/>
                  </a:rPr>
                  <a:t>/F</a:t>
                </a:r>
                <a:r>
                  <a:rPr b="1" sz="1000" strike="noStrike" u="none" baseline="-33000">
                    <a:solidFill>
                      <a:srgbClr val="000000"/>
                    </a:solidFill>
                    <a:uFillTx/>
                    <a:latin typeface="Arial"/>
                    <a:ea typeface="DejaVu Sans"/>
                  </a:rPr>
                  <a:t>max</a:t>
                </a:r>
              </a:p>
            </c:rich>
          </c:tx>
          <c:layout>
            <c:manualLayout>
              <c:xMode val="edge"/>
              <c:yMode val="edge"/>
              <c:x val="0.00757176718461944"/>
              <c:y val="0.0499146197294102"/>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82962845"/>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Vertikalkraft über dem Kurbelwinkel nach Massenausgleich durch Gegengewicht an der Kurbelwelle</a:t>
            </a:r>
          </a:p>
        </c:rich>
      </c:tx>
      <c:layout>
        <c:manualLayout>
          <c:xMode val="edge"/>
          <c:yMode val="edge"/>
          <c:x val="0.202540810953133"/>
          <c:y val="0.0138761618012829"/>
        </c:manualLayout>
      </c:layout>
      <c:overlay val="0"/>
      <c:spPr>
        <a:noFill/>
        <a:ln w="0">
          <a:noFill/>
        </a:ln>
      </c:spPr>
    </c:title>
    <c:autoTitleDeleted val="0"/>
    <c:plotArea>
      <c:layout>
        <c:manualLayout>
          <c:xMode val="edge"/>
          <c:yMode val="edge"/>
          <c:x val="0.00697735650342285"/>
          <c:y val="0.128419950255269"/>
          <c:w val="0.992496050552923"/>
          <c:h val="0.870532792250295"/>
        </c:manualLayout>
      </c:layout>
      <c:scatterChart>
        <c:scatterStyle val="line"/>
        <c:varyColors val="0"/>
        <c:ser>
          <c:idx val="0"/>
          <c:order val="0"/>
          <c:tx>
            <c:strRef>
              <c:f>'Ausgleich Einzylinder'!$N$7</c:f>
              <c:strCache>
                <c:ptCount val="1"/>
                <c:pt idx="0">
                  <c:v>Gesamtkraft</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Einzylinder'!$X$8:$X$80</c:f>
              <c:numCache>
                <c:formatCode>0.000000</c:formatCode>
                <c:ptCount val="73"/>
                <c:pt idx="0">
                  <c:v>0.48</c:v>
                </c:pt>
                <c:pt idx="1">
                  <c:v>0.475924346679225</c:v>
                </c:pt>
                <c:pt idx="2">
                  <c:v>0.463778503882605</c:v>
                </c:pt>
                <c:pt idx="3">
                  <c:v>0.443805476009682</c:v>
                </c:pt>
                <c:pt idx="4">
                  <c:v>0.416409000796726</c:v>
                </c:pt>
                <c:pt idx="5">
                  <c:v>0.382151238824708</c:v>
                </c:pt>
                <c:pt idx="6">
                  <c:v>0.341748693789289</c:v>
                </c:pt>
                <c:pt idx="7">
                  <c:v>0.296065475909476</c:v>
                </c:pt>
                <c:pt idx="8">
                  <c:v>0.246102781451886</c:v>
                </c:pt>
                <c:pt idx="9">
                  <c:v>0.192983333235668</c:v>
                </c:pt>
                <c:pt idx="10">
                  <c:v>0.137929595241528</c:v>
                </c:pt>
                <c:pt idx="11">
                  <c:v>0.0822349071867319</c:v>
                </c:pt>
                <c:pt idx="12">
                  <c:v>0.0272273066166114</c:v>
                </c:pt>
                <c:pt idx="13">
                  <c:v>-0.0257733213514791</c:v>
                </c:pt>
                <c:pt idx="14">
                  <c:v>-0.0755031081888477</c:v>
                </c:pt>
                <c:pt idx="15">
                  <c:v>-0.120804417160669</c:v>
                </c:pt>
                <c:pt idx="16">
                  <c:v>-0.160674941798194</c:v>
                </c:pt>
                <c:pt idx="17">
                  <c:v>-0.194311787732092</c:v>
                </c:pt>
                <c:pt idx="18">
                  <c:v>-0.221146700258485</c:v>
                </c:pt>
                <c:pt idx="19">
                  <c:v>-0.240869195883306</c:v>
                </c:pt>
                <c:pt idx="20">
                  <c:v>-0.25343542811246</c:v>
                </c:pt>
                <c:pt idx="21">
                  <c:v>-0.259062018326823</c:v>
                </c:pt>
                <c:pt idx="22">
                  <c:v>-0.258205600379793</c:v>
                </c:pt>
                <c:pt idx="23">
                  <c:v>-0.251530228282861</c:v>
                </c:pt>
                <c:pt idx="24">
                  <c:v>-0.239865868677712</c:v>
                </c:pt>
                <c:pt idx="25">
                  <c:v>-0.224161796131275</c:v>
                </c:pt>
                <c:pt idx="26">
                  <c:v>-0.205438772180524</c:v>
                </c:pt>
                <c:pt idx="27">
                  <c:v>-0.184743457682859</c:v>
                </c:pt>
                <c:pt idx="28">
                  <c:v>-0.163107704006553</c:v>
                </c:pt>
                <c:pt idx="29">
                  <c:v>-0.141514365206491</c:v>
                </c:pt>
                <c:pt idx="30">
                  <c:v>-0.12087025617538</c:v>
                </c:pt>
                <c:pt idx="31">
                  <c:v>-0.101986010442473</c:v>
                </c:pt>
                <c:pt idx="32">
                  <c:v>-0.0855619709759802</c:v>
                </c:pt>
                <c:pt idx="33">
                  <c:v>-0.0721789160749988</c:v>
                </c:pt>
                <c:pt idx="34">
                  <c:v>-0.0622923557303925</c:v>
                </c:pt>
                <c:pt idx="35">
                  <c:v>-0.056229263570164</c:v>
                </c:pt>
                <c:pt idx="36">
                  <c:v>-0.0541863505886471</c:v>
                </c:pt>
                <c:pt idx="37">
                  <c:v>-0.056229263570164</c:v>
                </c:pt>
                <c:pt idx="38">
                  <c:v>-0.0622923557303926</c:v>
                </c:pt>
                <c:pt idx="39">
                  <c:v>-0.0721789160749987</c:v>
                </c:pt>
                <c:pt idx="40">
                  <c:v>-0.0855619709759802</c:v>
                </c:pt>
                <c:pt idx="41">
                  <c:v>-0.101986010442473</c:v>
                </c:pt>
                <c:pt idx="42">
                  <c:v>-0.12087025617538</c:v>
                </c:pt>
                <c:pt idx="43">
                  <c:v>-0.141514365206491</c:v>
                </c:pt>
                <c:pt idx="44">
                  <c:v>-0.163107704006553</c:v>
                </c:pt>
                <c:pt idx="45">
                  <c:v>-0.184743457682859</c:v>
                </c:pt>
                <c:pt idx="46">
                  <c:v>-0.205438772180524</c:v>
                </c:pt>
                <c:pt idx="47">
                  <c:v>-0.224161796131275</c:v>
                </c:pt>
                <c:pt idx="48">
                  <c:v>-0.239865868677712</c:v>
                </c:pt>
                <c:pt idx="49">
                  <c:v>-0.251530228282861</c:v>
                </c:pt>
                <c:pt idx="50">
                  <c:v>-0.258205600379793</c:v>
                </c:pt>
                <c:pt idx="51">
                  <c:v>-0.259062018326823</c:v>
                </c:pt>
                <c:pt idx="52">
                  <c:v>-0.25343542811246</c:v>
                </c:pt>
                <c:pt idx="53">
                  <c:v>-0.240869195883306</c:v>
                </c:pt>
                <c:pt idx="54">
                  <c:v>-0.221146700258485</c:v>
                </c:pt>
                <c:pt idx="55">
                  <c:v>-0.194311787732092</c:v>
                </c:pt>
                <c:pt idx="56">
                  <c:v>-0.160674941798194</c:v>
                </c:pt>
                <c:pt idx="57">
                  <c:v>-0.120804417160669</c:v>
                </c:pt>
                <c:pt idx="58">
                  <c:v>-0.0755031081888481</c:v>
                </c:pt>
                <c:pt idx="59">
                  <c:v>-0.025773321351479</c:v>
                </c:pt>
                <c:pt idx="60">
                  <c:v>0.0272273066166114</c:v>
                </c:pt>
                <c:pt idx="61">
                  <c:v>0.0822349071867319</c:v>
                </c:pt>
                <c:pt idx="62">
                  <c:v>0.137929595241528</c:v>
                </c:pt>
                <c:pt idx="63">
                  <c:v>0.192983333235668</c:v>
                </c:pt>
                <c:pt idx="64">
                  <c:v>0.246102781451886</c:v>
                </c:pt>
                <c:pt idx="65">
                  <c:v>0.296065475909476</c:v>
                </c:pt>
                <c:pt idx="66">
                  <c:v>0.341748693789289</c:v>
                </c:pt>
                <c:pt idx="67">
                  <c:v>0.382151238824708</c:v>
                </c:pt>
                <c:pt idx="68">
                  <c:v>0.416409000796726</c:v>
                </c:pt>
                <c:pt idx="69">
                  <c:v>0.443805476009682</c:v>
                </c:pt>
                <c:pt idx="70">
                  <c:v>0.463778503882605</c:v>
                </c:pt>
                <c:pt idx="71">
                  <c:v>0.475924346679225</c:v>
                </c:pt>
                <c:pt idx="72">
                  <c:v>0.48</c:v>
                </c:pt>
              </c:numCache>
            </c:numRef>
          </c:yVal>
          <c:smooth val="1"/>
        </c:ser>
        <c:ser>
          <c:idx val="1"/>
          <c:order val="1"/>
          <c:tx>
            <c:strRef>
              <c:f>"Ohne Ausgleich"</c:f>
              <c:strCache>
                <c:ptCount val="1"/>
                <c:pt idx="0">
                  <c:v>Ohne Ausgleich</c:v>
                </c:pt>
              </c:strCache>
            </c:strRef>
          </c:tx>
          <c:spPr>
            <a:solidFill>
              <a:srgbClr val="0000ff"/>
            </a:solidFill>
            <a:ln w="25200">
              <a:solidFill>
                <a:srgbClr val="0000ff"/>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Einzylinder'!$N$8:$N$80</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93735954"/>
        <c:axId val="60341995"/>
      </c:scatterChart>
      <c:valAx>
        <c:axId val="93735954"/>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9389152185361"/>
              <c:y val="0.906139547061134"/>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ea typeface="DejaVu Sans"/>
              </a:defRPr>
            </a:pPr>
          </a:p>
        </c:txPr>
        <c:crossAx val="60341995"/>
        <c:crossesAt val="-1"/>
        <c:crossBetween val="midCat"/>
        <c:majorUnit val="90"/>
        <c:minorUnit val="15"/>
      </c:valAx>
      <c:valAx>
        <c:axId val="60341995"/>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a:t>
                </a:r>
                <a:r>
                  <a:rPr b="1" sz="1000" strike="noStrike" u="none">
                    <a:solidFill>
                      <a:srgbClr val="000000"/>
                    </a:solidFill>
                    <a:uFillTx/>
                    <a:latin typeface="Arial"/>
                    <a:ea typeface="DejaVu Sans"/>
                  </a:rPr>
                  <a:t>/F</a:t>
                </a:r>
                <a:r>
                  <a:rPr b="1" sz="1000" strike="noStrike" u="none" baseline="-33000">
                    <a:solidFill>
                      <a:srgbClr val="000000"/>
                    </a:solidFill>
                    <a:uFillTx/>
                    <a:latin typeface="Arial"/>
                    <a:ea typeface="DejaVu Sans"/>
                  </a:rPr>
                  <a:t>max</a:t>
                </a:r>
              </a:p>
            </c:rich>
          </c:tx>
          <c:layout>
            <c:manualLayout>
              <c:xMode val="edge"/>
              <c:yMode val="edge"/>
              <c:x val="0.00756977356503423"/>
              <c:y val="0.0498756381725357"/>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93735954"/>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Prozentuale Änderung der Resultierenden über dem Kurbelwinkel nach Massenausgleich durch Gegengewicht an der Kurbelwelle</a:t>
            </a:r>
          </a:p>
        </c:rich>
      </c:tx>
      <c:layout>
        <c:manualLayout>
          <c:xMode val="edge"/>
          <c:yMode val="edge"/>
          <c:x val="0.156398104265403"/>
          <c:y val="0.0138272893295069"/>
        </c:manualLayout>
      </c:layout>
      <c:overlay val="0"/>
      <c:spPr>
        <a:noFill/>
        <a:ln w="0">
          <a:noFill/>
        </a:ln>
      </c:spPr>
    </c:title>
    <c:autoTitleDeleted val="0"/>
    <c:plotArea>
      <c:layout>
        <c:manualLayout>
          <c:xMode val="edge"/>
          <c:yMode val="edge"/>
          <c:x val="0.00697735650342285"/>
          <c:y val="0.128228541612314"/>
          <c:w val="0.992496050552923"/>
          <c:h val="0.870727889381685"/>
        </c:manualLayout>
      </c:layout>
      <c:scatterChart>
        <c:scatterStyle val="line"/>
        <c:varyColors val="0"/>
        <c:ser>
          <c:idx val="0"/>
          <c:order val="0"/>
          <c:tx>
            <c:strRef>
              <c:f>'Ausgleich Einzylinder'!$N$7</c:f>
              <c:strCache>
                <c:ptCount val="1"/>
                <c:pt idx="0">
                  <c:v>Gesamtkraft</c:v>
                </c:pt>
              </c:strCache>
            </c:strRef>
          </c:tx>
          <c:spPr>
            <a:solidFill>
              <a:srgbClr val="ff0000"/>
            </a:solidFill>
            <a:ln w="25200">
              <a:solidFill>
                <a:srgbClr val="ff000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Einzylinder'!$M$8:$M$80</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Einzylinder'!$AD$8:$AD$80</c:f>
              <c:numCache>
                <c:formatCode>0.000000</c:formatCode>
                <c:ptCount val="73"/>
                <c:pt idx="0">
                  <c:v>0</c:v>
                </c:pt>
                <c:pt idx="1">
                  <c:v>-0.192262597483645</c:v>
                </c:pt>
                <c:pt idx="2">
                  <c:v>-0.559027543586638</c:v>
                </c:pt>
                <c:pt idx="3">
                  <c:v>-0.872351016894229</c:v>
                </c:pt>
                <c:pt idx="4">
                  <c:v>-1.09642429759942</c:v>
                </c:pt>
                <c:pt idx="5">
                  <c:v>-1.19652672407369</c:v>
                </c:pt>
                <c:pt idx="6">
                  <c:v>-1.14249845566853</c:v>
                </c:pt>
                <c:pt idx="7">
                  <c:v>-0.91548341231667</c:v>
                </c:pt>
                <c:pt idx="8">
                  <c:v>-0.517674216371811</c:v>
                </c:pt>
                <c:pt idx="9">
                  <c:v>0.0184528710555298</c:v>
                </c:pt>
                <c:pt idx="10">
                  <c:v>0.628487523716248</c:v>
                </c:pt>
                <c:pt idx="11">
                  <c:v>1.22775862268313</c:v>
                </c:pt>
                <c:pt idx="12">
                  <c:v>1.73310379545275</c:v>
                </c:pt>
                <c:pt idx="13">
                  <c:v>2.08287221757004</c:v>
                </c:pt>
                <c:pt idx="14">
                  <c:v>2.24547357075393</c:v>
                </c:pt>
                <c:pt idx="15">
                  <c:v>2.21656247497413</c:v>
                </c:pt>
                <c:pt idx="16">
                  <c:v>2.01102675647026</c:v>
                </c:pt>
                <c:pt idx="17">
                  <c:v>1.65509346866981</c:v>
                </c:pt>
                <c:pt idx="18">
                  <c:v>1.18057253034802</c:v>
                </c:pt>
                <c:pt idx="19">
                  <c:v>0.621119194691489</c:v>
                </c:pt>
                <c:pt idx="20">
                  <c:v>0.00979998228376466</c:v>
                </c:pt>
                <c:pt idx="21">
                  <c:v>-0.622611026217457</c:v>
                </c:pt>
                <c:pt idx="22">
                  <c:v>-1.24889690115102</c:v>
                </c:pt>
                <c:pt idx="23">
                  <c:v>-1.84631405024693</c:v>
                </c:pt>
                <c:pt idx="24">
                  <c:v>-2.39715653050033</c:v>
                </c:pt>
                <c:pt idx="25">
                  <c:v>-2.88894679747239</c:v>
                </c:pt>
                <c:pt idx="26">
                  <c:v>-3.31425176677901</c:v>
                </c:pt>
                <c:pt idx="27">
                  <c:v>-3.67015342563938</c:v>
                </c:pt>
                <c:pt idx="28">
                  <c:v>-3.95742118320224</c:v>
                </c:pt>
                <c:pt idx="29">
                  <c:v>-4.17941768054528</c:v>
                </c:pt>
                <c:pt idx="30">
                  <c:v>-4.34068558258028</c:v>
                </c:pt>
                <c:pt idx="31">
                  <c:v>-4.44490845624916</c:v>
                </c:pt>
                <c:pt idx="32">
                  <c:v>-4.49114095376232</c:v>
                </c:pt>
                <c:pt idx="33">
                  <c:v>-4.46424800508012</c:v>
                </c:pt>
                <c:pt idx="34">
                  <c:v>-4.30201114942404</c:v>
                </c:pt>
                <c:pt idx="35">
                  <c:v>-3.74791575369326</c:v>
                </c:pt>
                <c:pt idx="36">
                  <c:v>-1.80336042326657</c:v>
                </c:pt>
                <c:pt idx="37">
                  <c:v>1.80336042326655</c:v>
                </c:pt>
                <c:pt idx="38">
                  <c:v>3.74791575369329</c:v>
                </c:pt>
                <c:pt idx="39">
                  <c:v>4.30201114942399</c:v>
                </c:pt>
                <c:pt idx="40">
                  <c:v>4.46424800508014</c:v>
                </c:pt>
                <c:pt idx="41">
                  <c:v>4.49114095376232</c:v>
                </c:pt>
                <c:pt idx="42">
                  <c:v>4.44490845624918</c:v>
                </c:pt>
                <c:pt idx="43">
                  <c:v>4.34068558258023</c:v>
                </c:pt>
                <c:pt idx="44">
                  <c:v>4.17941768054531</c:v>
                </c:pt>
                <c:pt idx="45">
                  <c:v>3.95742118320225</c:v>
                </c:pt>
                <c:pt idx="46">
                  <c:v>3.67015342563938</c:v>
                </c:pt>
                <c:pt idx="47">
                  <c:v>3.31425176677899</c:v>
                </c:pt>
                <c:pt idx="48">
                  <c:v>2.88894679747239</c:v>
                </c:pt>
                <c:pt idx="49">
                  <c:v>2.39715653050033</c:v>
                </c:pt>
                <c:pt idx="50">
                  <c:v>1.84631405024694</c:v>
                </c:pt>
                <c:pt idx="51">
                  <c:v>1.24889690115103</c:v>
                </c:pt>
                <c:pt idx="52">
                  <c:v>0.622611026217457</c:v>
                </c:pt>
                <c:pt idx="53">
                  <c:v>-0.00979998228376466</c:v>
                </c:pt>
                <c:pt idx="54">
                  <c:v>-0.621119194691489</c:v>
                </c:pt>
                <c:pt idx="55">
                  <c:v>-1.18057253034802</c:v>
                </c:pt>
                <c:pt idx="56">
                  <c:v>-1.65509346866979</c:v>
                </c:pt>
                <c:pt idx="57">
                  <c:v>-2.0110267564703</c:v>
                </c:pt>
                <c:pt idx="58">
                  <c:v>-2.2165624749741</c:v>
                </c:pt>
                <c:pt idx="59">
                  <c:v>-2.24547357075395</c:v>
                </c:pt>
                <c:pt idx="60">
                  <c:v>-2.08287221757003</c:v>
                </c:pt>
                <c:pt idx="61">
                  <c:v>-1.73310379545275</c:v>
                </c:pt>
                <c:pt idx="62">
                  <c:v>-1.22775862268312</c:v>
                </c:pt>
                <c:pt idx="63">
                  <c:v>-0.628487523716259</c:v>
                </c:pt>
                <c:pt idx="64">
                  <c:v>-0.0184528710555298</c:v>
                </c:pt>
                <c:pt idx="65">
                  <c:v>0.517674216371816</c:v>
                </c:pt>
                <c:pt idx="66">
                  <c:v>0.915483412316664</c:v>
                </c:pt>
                <c:pt idx="67">
                  <c:v>1.14249845566852</c:v>
                </c:pt>
                <c:pt idx="68">
                  <c:v>1.1965267240737</c:v>
                </c:pt>
                <c:pt idx="69">
                  <c:v>1.09642429759941</c:v>
                </c:pt>
                <c:pt idx="70">
                  <c:v>0.872351016894229</c:v>
                </c:pt>
                <c:pt idx="71">
                  <c:v>0.559027543586638</c:v>
                </c:pt>
                <c:pt idx="72">
                  <c:v>0.192262597483645</c:v>
                </c:pt>
              </c:numCache>
            </c:numRef>
          </c:yVal>
          <c:smooth val="1"/>
        </c:ser>
        <c:axId val="95515409"/>
        <c:axId val="32995753"/>
      </c:scatterChart>
      <c:valAx>
        <c:axId val="95515409"/>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7677725118483"/>
              <c:y val="0.906731020088703"/>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ea typeface="DejaVu Sans"/>
              </a:defRPr>
            </a:pPr>
          </a:p>
        </c:txPr>
        <c:crossAx val="32995753"/>
        <c:crossesAt val="0"/>
        <c:crossBetween val="midCat"/>
        <c:majorUnit val="90"/>
        <c:minorUnit val="15"/>
      </c:valAx>
      <c:valAx>
        <c:axId val="32995753"/>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dF/%</a:t>
                </a:r>
              </a:p>
            </c:rich>
          </c:tx>
          <c:layout>
            <c:manualLayout>
              <c:xMode val="edge"/>
              <c:yMode val="edge"/>
              <c:x val="0.0223802001053186"/>
              <c:y val="0.053222019306026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95515409"/>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ea typeface="DejaVu Sans"/>
              </a:rPr>
              <a:t>Resultierende Vertikalkraft über dem Kurbelwinkel
nach Ausgleich der rotierenden Massen</a:t>
            </a:r>
          </a:p>
        </c:rich>
      </c:tx>
      <c:layout>
        <c:manualLayout>
          <c:xMode val="edge"/>
          <c:yMode val="edge"/>
          <c:x val="0.248160798738833"/>
          <c:y val="0.0147962032384143"/>
        </c:manualLayout>
      </c:layout>
      <c:overlay val="0"/>
      <c:spPr>
        <a:noFill/>
        <a:ln w="0">
          <a:noFill/>
        </a:ln>
      </c:spPr>
    </c:title>
    <c:autoTitleDeleted val="0"/>
    <c:plotArea>
      <c:layout>
        <c:manualLayout>
          <c:xMode val="edge"/>
          <c:yMode val="edge"/>
          <c:x val="0.00696269048870205"/>
          <c:y val="0.133305415968733"/>
          <c:w val="0.992511823436679"/>
          <c:h val="0.865577889447236"/>
        </c:manualLayout>
      </c:layout>
      <c:scatterChart>
        <c:scatterStyle val="line"/>
        <c:varyColors val="0"/>
        <c:ser>
          <c:idx val="0"/>
          <c:order val="0"/>
          <c:tx>
            <c:strRef>
              <c:f>'Ausgleich Vierzylinder'!$R$3</c:f>
              <c:strCache>
                <c:ptCount val="1"/>
                <c:pt idx="0">
                  <c:v>F</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'Ausgleich Vierzylinder'!$C$4:$C$76</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'Ausgleich Vierzylinder'!$R$4:$R$76</c:f>
              <c:numCache>
                <c:formatCode>0</c:formatCode>
                <c:ptCount val="73"/>
                <c:pt idx="0">
                  <c:v>15671.0368248849</c:v>
                </c:pt>
                <c:pt idx="1">
                  <c:v>15432.9585628865</c:v>
                </c:pt>
                <c:pt idx="2">
                  <c:v>14725.9576644086</c:v>
                </c:pt>
                <c:pt idx="3">
                  <c:v>13571.5159939917</c:v>
                </c:pt>
                <c:pt idx="4">
                  <c:v>12004.7106776159</c:v>
                </c:pt>
                <c:pt idx="5">
                  <c:v>10073.1483019775</c:v>
                </c:pt>
                <c:pt idx="6">
                  <c:v>7835.51841244245</c:v>
                </c:pt>
                <c:pt idx="7">
                  <c:v>5359.81026090896</c:v>
                </c:pt>
                <c:pt idx="8">
                  <c:v>2721.24698679262</c:v>
                </c:pt>
                <c:pt idx="9">
                  <c:v>-9.59574254345779E-013</c:v>
                </c:pt>
                <c:pt idx="10">
                  <c:v>-2721.24698679262</c:v>
                </c:pt>
                <c:pt idx="11">
                  <c:v>-5359.81026090897</c:v>
                </c:pt>
                <c:pt idx="12">
                  <c:v>-7835.51841244245</c:v>
                </c:pt>
                <c:pt idx="13">
                  <c:v>-10073.1483019775</c:v>
                </c:pt>
                <c:pt idx="14">
                  <c:v>-12004.7106776159</c:v>
                </c:pt>
                <c:pt idx="15">
                  <c:v>-13571.5159939917</c:v>
                </c:pt>
                <c:pt idx="16">
                  <c:v>-14725.9576644086</c:v>
                </c:pt>
                <c:pt idx="17">
                  <c:v>-15432.9585628865</c:v>
                </c:pt>
                <c:pt idx="18">
                  <c:v>-15671.0368248849</c:v>
                </c:pt>
                <c:pt idx="19">
                  <c:v>-15432.9585628865</c:v>
                </c:pt>
                <c:pt idx="20">
                  <c:v>-14725.9576644086</c:v>
                </c:pt>
                <c:pt idx="21">
                  <c:v>-13571.5159939917</c:v>
                </c:pt>
                <c:pt idx="22">
                  <c:v>-12004.7106776159</c:v>
                </c:pt>
                <c:pt idx="23">
                  <c:v>-10073.1483019775</c:v>
                </c:pt>
                <c:pt idx="24">
                  <c:v>-7835.51841244245</c:v>
                </c:pt>
                <c:pt idx="25">
                  <c:v>-5359.81026090897</c:v>
                </c:pt>
                <c:pt idx="26">
                  <c:v>-2721.24698679262</c:v>
                </c:pt>
                <c:pt idx="27">
                  <c:v>-9.59574254345779E-013</c:v>
                </c:pt>
                <c:pt idx="28">
                  <c:v>2721.24698679262</c:v>
                </c:pt>
                <c:pt idx="29">
                  <c:v>5359.81026090896</c:v>
                </c:pt>
                <c:pt idx="30">
                  <c:v>7835.51841244245</c:v>
                </c:pt>
                <c:pt idx="31">
                  <c:v>10073.1483019775</c:v>
                </c:pt>
                <c:pt idx="32">
                  <c:v>12004.7106776159</c:v>
                </c:pt>
                <c:pt idx="33">
                  <c:v>13571.5159939917</c:v>
                </c:pt>
                <c:pt idx="34">
                  <c:v>14725.9576644086</c:v>
                </c:pt>
                <c:pt idx="35">
                  <c:v>15432.9585628865</c:v>
                </c:pt>
                <c:pt idx="36">
                  <c:v>15671.0368248849</c:v>
                </c:pt>
                <c:pt idx="37">
                  <c:v>15432.9585628865</c:v>
                </c:pt>
                <c:pt idx="38">
                  <c:v>14725.9576644086</c:v>
                </c:pt>
                <c:pt idx="39">
                  <c:v>13571.5159939917</c:v>
                </c:pt>
                <c:pt idx="40">
                  <c:v>12004.7106776159</c:v>
                </c:pt>
                <c:pt idx="41">
                  <c:v>10073.1483019775</c:v>
                </c:pt>
                <c:pt idx="42">
                  <c:v>7835.51841244244</c:v>
                </c:pt>
                <c:pt idx="43">
                  <c:v>5359.81026090897</c:v>
                </c:pt>
                <c:pt idx="44">
                  <c:v>2721.24698679262</c:v>
                </c:pt>
                <c:pt idx="45">
                  <c:v>2.87872276303734E-012</c:v>
                </c:pt>
                <c:pt idx="46">
                  <c:v>-2721.24698679261</c:v>
                </c:pt>
                <c:pt idx="47">
                  <c:v>-5359.81026090896</c:v>
                </c:pt>
                <c:pt idx="48">
                  <c:v>-7835.51841244244</c:v>
                </c:pt>
                <c:pt idx="49">
                  <c:v>-10073.1483019775</c:v>
                </c:pt>
                <c:pt idx="50">
                  <c:v>-12004.7106776159</c:v>
                </c:pt>
                <c:pt idx="51">
                  <c:v>-13571.5159939917</c:v>
                </c:pt>
                <c:pt idx="52">
                  <c:v>-14725.9576644086</c:v>
                </c:pt>
                <c:pt idx="53">
                  <c:v>-15432.9585628865</c:v>
                </c:pt>
                <c:pt idx="54">
                  <c:v>-15671.0368248849</c:v>
                </c:pt>
                <c:pt idx="55">
                  <c:v>-15432.9585628865</c:v>
                </c:pt>
                <c:pt idx="56">
                  <c:v>-14725.9576644086</c:v>
                </c:pt>
                <c:pt idx="57">
                  <c:v>-13571.5159939917</c:v>
                </c:pt>
                <c:pt idx="58">
                  <c:v>-12004.7106776159</c:v>
                </c:pt>
                <c:pt idx="59">
                  <c:v>-10073.1483019775</c:v>
                </c:pt>
                <c:pt idx="60">
                  <c:v>-7835.51841244245</c:v>
                </c:pt>
                <c:pt idx="61">
                  <c:v>-5359.81026090897</c:v>
                </c:pt>
                <c:pt idx="62">
                  <c:v>-2721.24698679262</c:v>
                </c:pt>
                <c:pt idx="63">
                  <c:v>-4.79787127172889E-012</c:v>
                </c:pt>
                <c:pt idx="64">
                  <c:v>2721.24698679261</c:v>
                </c:pt>
                <c:pt idx="65">
                  <c:v>5359.81026090895</c:v>
                </c:pt>
                <c:pt idx="66">
                  <c:v>7835.51841244244</c:v>
                </c:pt>
                <c:pt idx="67">
                  <c:v>10073.1483019775</c:v>
                </c:pt>
                <c:pt idx="68">
                  <c:v>12004.7106776159</c:v>
                </c:pt>
                <c:pt idx="69">
                  <c:v>13571.5159939917</c:v>
                </c:pt>
                <c:pt idx="70">
                  <c:v>14725.9576644086</c:v>
                </c:pt>
                <c:pt idx="71">
                  <c:v>15432.9585628865</c:v>
                </c:pt>
                <c:pt idx="72">
                  <c:v>15671.0368248849</c:v>
                </c:pt>
              </c:numCache>
            </c:numRef>
          </c:yVal>
          <c:smooth val="1"/>
        </c:ser>
        <c:axId val="55542962"/>
        <c:axId val="5372936"/>
      </c:scatterChart>
      <c:valAx>
        <c:axId val="55542962"/>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i="1" sz="1200" strike="noStrike" u="none">
                    <a:solidFill>
                      <a:srgbClr val="000000"/>
                    </a:solidFill>
                    <a:uFillTx/>
                    <a:latin typeface="Times New Roman"/>
                    <a:ea typeface="DejaVu Sans"/>
                  </a:rPr>
                  <a:t>φ</a:t>
                </a:r>
              </a:p>
            </c:rich>
          </c:tx>
          <c:layout>
            <c:manualLayout>
              <c:xMode val="edge"/>
              <c:yMode val="edge"/>
              <c:x val="0.892012611665791"/>
              <c:y val="0.876465661641541"/>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5372936"/>
        <c:crossesAt val="0"/>
        <c:crossBetween val="midCat"/>
        <c:majorUnit val="45"/>
        <c:minorUnit val="15"/>
      </c:valAx>
      <c:valAx>
        <c:axId val="5372936"/>
        <c:scaling>
          <c:orientation val="minMax"/>
          <c:max val="20000"/>
          <c:min val="-20000"/>
        </c:scaling>
        <c:delete val="0"/>
        <c:axPos val="l"/>
        <c:majorGridlines>
          <c:spPr>
            <a:ln w="0">
              <a:solidFill>
                <a:srgbClr val="000000"/>
              </a:solidFill>
            </a:ln>
          </c:spPr>
        </c:majorGridlines>
        <c:title>
          <c:tx>
            <c:rich>
              <a:bodyPr rot="0"/>
              <a:lstStyle/>
              <a:p>
                <a:pPr>
                  <a:defRPr b="0" sz="1300" strike="noStrike" u="none">
                    <a:uFillTx/>
                    <a:latin typeface="Arial"/>
                  </a:defRPr>
                </a:pPr>
                <a:r>
                  <a:rPr b="1" i="1" sz="1200" strike="noStrike" u="none">
                    <a:solidFill>
                      <a:srgbClr val="000000"/>
                    </a:solidFill>
                    <a:uFillTx/>
                    <a:latin typeface="Times New Roman"/>
                    <a:ea typeface="DejaVu Sans"/>
                  </a:rPr>
                  <a:t>F</a:t>
                </a:r>
                <a:r>
                  <a:rPr b="1" i="1" sz="1200" strike="noStrike" u="none" baseline="-33000">
                    <a:solidFill>
                      <a:srgbClr val="000000"/>
                    </a:solidFill>
                    <a:uFillTx/>
                    <a:latin typeface="Times New Roman"/>
                    <a:ea typeface="DejaVu Sans"/>
                  </a:rPr>
                  <a:t>V</a:t>
                </a:r>
                <a:r>
                  <a:rPr b="1" sz="1000" strike="noStrike" u="none">
                    <a:solidFill>
                      <a:srgbClr val="000000"/>
                    </a:solidFill>
                    <a:uFillTx/>
                    <a:latin typeface="Arial"/>
                    <a:ea typeface="DejaVu Sans"/>
                  </a:rPr>
                  <a:t>/</a:t>
                </a:r>
                <a:r>
                  <a:rPr b="0" sz="1000" strike="noStrike" u="none">
                    <a:solidFill>
                      <a:srgbClr val="000000"/>
                    </a:solidFill>
                    <a:uFillTx/>
                    <a:latin typeface="Arial"/>
                    <a:ea typeface="DejaVu Sans"/>
                  </a:rPr>
                  <a:t>N</a:t>
                </a:r>
              </a:p>
            </c:rich>
          </c:tx>
          <c:layout>
            <c:manualLayout>
              <c:xMode val="edge"/>
              <c:yMode val="edge"/>
              <c:x val="0.00867052023121387"/>
              <c:y val="0.0340591848129537"/>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55542962"/>
        <c:crossesAt val="0"/>
        <c:crossBetween val="midCat"/>
        <c:majorUnit val="5000"/>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Kolbengeschwindigkeit</a:t>
            </a:r>
          </a:p>
        </c:rich>
      </c:tx>
      <c:layout>
        <c:manualLayout>
          <c:xMode val="edge"/>
          <c:yMode val="edge"/>
          <c:x val="0.325487415809996"/>
          <c:y val="0.0494337108594271"/>
        </c:manualLayout>
      </c:layout>
      <c:overlay val="0"/>
      <c:spPr>
        <a:noFill/>
        <a:ln w="0">
          <a:noFill/>
        </a:ln>
      </c:spPr>
    </c:title>
    <c:autoTitleDeleted val="0"/>
    <c:plotArea>
      <c:layout>
        <c:manualLayout>
          <c:xMode val="edge"/>
          <c:yMode val="edge"/>
          <c:x val="0.0173697270471464"/>
          <c:y val="0.155629580279813"/>
          <c:w val="0.975895072669266"/>
          <c:h val="0.822118587608261"/>
        </c:manualLayout>
      </c:layout>
      <c:scatterChart>
        <c:scatterStyle val="line"/>
        <c:varyColors val="0"/>
        <c:ser>
          <c:idx val="0"/>
          <c:order val="0"/>
          <c:tx>
            <c:strRef>
              <c:f>"Geschwindigkeit"</c:f>
              <c:strCache>
                <c:ptCount val="1"/>
                <c:pt idx="0">
                  <c:v>Geschwindigkeit</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Kinematik!$C$2:$C$74</c:f>
              <c:numCache>
                <c:formatCode>0.0</c:formatCode>
                <c:ptCount val="73"/>
                <c:pt idx="0">
                  <c:v>0</c:v>
                </c:pt>
                <c:pt idx="1">
                  <c:v>3.85654769065704</c:v>
                </c:pt>
                <c:pt idx="2">
                  <c:v>7.66622521410424</c:v>
                </c:pt>
                <c:pt idx="3">
                  <c:v>11.3829040708674</c:v>
                </c:pt>
                <c:pt idx="4">
                  <c:v>14.9619367652595</c:v>
                </c:pt>
                <c:pt idx="5">
                  <c:v>18.3608902381253</c:v>
                </c:pt>
                <c:pt idx="6">
                  <c:v>21.5402673938467</c:v>
                </c:pt>
                <c:pt idx="7">
                  <c:v>24.464207216238</c:v>
                </c:pt>
                <c:pt idx="8">
                  <c:v>27.1011496182358</c:v>
                </c:pt>
                <c:pt idx="9">
                  <c:v>29.4244463499084</c:v>
                </c:pt>
                <c:pt idx="10">
                  <c:v>31.4128945616538</c:v>
                </c:pt>
                <c:pt idx="11">
                  <c:v>33.051165743964</c:v>
                </c:pt>
                <c:pt idx="12">
                  <c:v>34.3301006557565</c:v>
                </c:pt>
                <c:pt idx="13">
                  <c:v>35.2468414686139</c:v>
                </c:pt>
                <c:pt idx="14">
                  <c:v>35.8047765152435</c:v>
                </c:pt>
                <c:pt idx="15">
                  <c:v>36.0132811868011</c:v>
                </c:pt>
                <c:pt idx="16">
                  <c:v>35.8872505208935</c:v>
                </c:pt>
                <c:pt idx="17">
                  <c:v>35.4464339455913</c:v>
                </c:pt>
                <c:pt idx="18">
                  <c:v>34.7145988221672</c:v>
                </c:pt>
                <c:pt idx="19">
                  <c:v>33.7185646404585</c:v>
                </c:pt>
                <c:pt idx="20">
                  <c:v>32.487161604664</c:v>
                </c:pt>
                <c:pt idx="21">
                  <c:v>31.0501739163897</c:v>
                </c:pt>
                <c:pt idx="22">
                  <c:v>29.4373281782239</c:v>
                </c:pt>
                <c:pt idx="23">
                  <c:v>27.6773810041531</c:v>
                </c:pt>
                <c:pt idx="24">
                  <c:v>25.7973482686079</c:v>
                </c:pt>
                <c:pt idx="25">
                  <c:v>23.821903439737</c:v>
                </c:pt>
                <c:pt idx="26">
                  <c:v>21.7729564839978</c:v>
                </c:pt>
                <c:pt idx="27">
                  <c:v>19.6694101167416</c:v>
                </c:pt>
                <c:pt idx="28">
                  <c:v>17.5270783780202</c:v>
                </c:pt>
                <c:pt idx="29">
                  <c:v>15.3587445473118</c:v>
                </c:pt>
                <c:pt idx="30">
                  <c:v>13.1743314283205</c:v>
                </c:pt>
                <c:pt idx="31">
                  <c:v>10.9811565843748</c:v>
                </c:pt>
                <c:pt idx="32">
                  <c:v>8.78424736404191</c:v>
                </c:pt>
                <c:pt idx="33">
                  <c:v>6.58669456567343</c:v>
                </c:pt>
                <c:pt idx="34">
                  <c:v>4.39002843371157</c:v>
                </c:pt>
                <c:pt idx="35">
                  <c:v>2.1946055984089</c:v>
                </c:pt>
                <c:pt idx="36">
                  <c:v>3.07957246569137E-015</c:v>
                </c:pt>
                <c:pt idx="37">
                  <c:v>-2.19460559840888</c:v>
                </c:pt>
                <c:pt idx="38">
                  <c:v>-4.39002843371157</c:v>
                </c:pt>
                <c:pt idx="39">
                  <c:v>-6.58669456567341</c:v>
                </c:pt>
                <c:pt idx="40">
                  <c:v>-8.78424736404191</c:v>
                </c:pt>
                <c:pt idx="41">
                  <c:v>-10.9811565843748</c:v>
                </c:pt>
                <c:pt idx="42">
                  <c:v>-13.1743314283205</c:v>
                </c:pt>
                <c:pt idx="43">
                  <c:v>-15.3587445473118</c:v>
                </c:pt>
                <c:pt idx="44">
                  <c:v>-17.5270783780202</c:v>
                </c:pt>
                <c:pt idx="45">
                  <c:v>-19.6694101167416</c:v>
                </c:pt>
                <c:pt idx="46">
                  <c:v>-21.7729564839978</c:v>
                </c:pt>
                <c:pt idx="47">
                  <c:v>-23.821903439737</c:v>
                </c:pt>
                <c:pt idx="48">
                  <c:v>-25.7973482686079</c:v>
                </c:pt>
                <c:pt idx="49">
                  <c:v>-27.6773810041531</c:v>
                </c:pt>
                <c:pt idx="50">
                  <c:v>-29.4373281782239</c:v>
                </c:pt>
                <c:pt idx="51">
                  <c:v>-31.0501739163897</c:v>
                </c:pt>
                <c:pt idx="52">
                  <c:v>-32.487161604664</c:v>
                </c:pt>
                <c:pt idx="53">
                  <c:v>-33.7185646404585</c:v>
                </c:pt>
                <c:pt idx="54">
                  <c:v>-34.7145988221672</c:v>
                </c:pt>
                <c:pt idx="55">
                  <c:v>-35.4464339455913</c:v>
                </c:pt>
                <c:pt idx="56">
                  <c:v>-35.8872505208935</c:v>
                </c:pt>
                <c:pt idx="57">
                  <c:v>-36.0132811868011</c:v>
                </c:pt>
                <c:pt idx="58">
                  <c:v>-35.8047765152435</c:v>
                </c:pt>
                <c:pt idx="59">
                  <c:v>-35.2468414686139</c:v>
                </c:pt>
                <c:pt idx="60">
                  <c:v>-34.3301006557565</c:v>
                </c:pt>
                <c:pt idx="61">
                  <c:v>-33.051165743964</c:v>
                </c:pt>
                <c:pt idx="62">
                  <c:v>-31.4128945616538</c:v>
                </c:pt>
                <c:pt idx="63">
                  <c:v>-29.4244463499084</c:v>
                </c:pt>
                <c:pt idx="64">
                  <c:v>-27.1011496182358</c:v>
                </c:pt>
                <c:pt idx="65">
                  <c:v>-24.464207216238</c:v>
                </c:pt>
                <c:pt idx="66">
                  <c:v>-21.5402673938467</c:v>
                </c:pt>
                <c:pt idx="67">
                  <c:v>-18.3608902381253</c:v>
                </c:pt>
                <c:pt idx="68">
                  <c:v>-14.9619367652595</c:v>
                </c:pt>
                <c:pt idx="69">
                  <c:v>-11.3829040708674</c:v>
                </c:pt>
                <c:pt idx="70">
                  <c:v>-7.66622521410428</c:v>
                </c:pt>
                <c:pt idx="71">
                  <c:v>-3.85654769065704</c:v>
                </c:pt>
                <c:pt idx="72">
                  <c:v>-1.08461040011179E-014</c:v>
                </c:pt>
              </c:numCache>
            </c:numRef>
          </c:yVal>
          <c:smooth val="1"/>
        </c:ser>
        <c:axId val="2704823"/>
        <c:axId val="21290302"/>
      </c:scatterChart>
      <c:valAx>
        <c:axId val="2704823"/>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5023041474654"/>
              <c:y val="0.879946702198534"/>
            </c:manualLayout>
          </c:layout>
          <c:overlay val="0"/>
          <c:spPr>
            <a:noFill/>
            <a:ln w="0">
              <a:noFill/>
            </a:ln>
          </c:spPr>
        </c:title>
        <c:numFmt formatCode="0\°" sourceLinked="0"/>
        <c:majorTickMark val="none"/>
        <c:minorTickMark val="none"/>
        <c:tickLblPos val="low"/>
        <c:spPr>
          <a:ln w="18000">
            <a:solidFill>
              <a:srgbClr val="000000"/>
            </a:solidFill>
            <a:round/>
          </a:ln>
        </c:spPr>
        <c:txPr>
          <a:bodyPr/>
          <a:lstStyle/>
          <a:p>
            <a:pPr>
              <a:defRPr b="0" sz="1000" strike="noStrike" u="none">
                <a:solidFill>
                  <a:srgbClr val="000000"/>
                </a:solidFill>
                <a:uFillTx/>
                <a:latin typeface="Arial"/>
                <a:ea typeface="DejaVu Sans"/>
              </a:defRPr>
            </a:pPr>
          </a:p>
        </c:txPr>
        <c:crossAx val="21290302"/>
        <c:crossesAt val="0"/>
        <c:crossBetween val="midCat"/>
        <c:majorUnit val="90"/>
        <c:minorUnit val="45"/>
      </c:valAx>
      <c:valAx>
        <c:axId val="21290302"/>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200" strike="noStrike" u="sng">
                    <a:solidFill>
                      <a:srgbClr val="000000"/>
                    </a:solidFill>
                    <a:uFillTx/>
                    <a:latin typeface="Arial"/>
                    <a:ea typeface="DejaVu Sans"/>
                  </a:rPr>
                  <a:t>  </a:t>
                </a:r>
                <a:r>
                  <a:rPr b="1" sz="1000" strike="noStrike" u="sng">
                    <a:solidFill>
                      <a:srgbClr val="000000"/>
                    </a:solidFill>
                    <a:uFillTx/>
                    <a:latin typeface="Arial"/>
                    <a:ea typeface="DejaVu Sans"/>
                  </a:rPr>
                  <a:t>v</a:t>
                </a:r>
                <a:r>
                  <a:rPr b="0" sz="1000" strike="noStrike" u="sng">
                    <a:solidFill>
                      <a:srgbClr val="000000"/>
                    </a:solidFill>
                    <a:uFillTx/>
                    <a:latin typeface="Arial"/>
                    <a:ea typeface="DejaVu Sans"/>
                  </a:rPr>
                  <a:t>  </a:t>
                </a:r>
                <a:r>
                  <a:rPr b="1" sz="1000" strike="noStrike" u="none">
                    <a:solidFill>
                      <a:srgbClr val="000000"/>
                    </a:solidFill>
                    <a:uFillTx/>
                    <a:latin typeface="Arial"/>
                    <a:ea typeface="DejaVu Sans"/>
                  </a:rPr>
                  <a:t/>
                </a:r>
              </a:p>
              <a:p>
                <a:pPr>
                  <a:defRPr b="0" sz="1300" strike="noStrike" u="none">
                    <a:uFillTx/>
                    <a:latin typeface="Arial"/>
                  </a:defRPr>
                </a:pPr>
                <a:r>
                  <a:rPr b="0" sz="1000" strike="noStrike" u="none">
                    <a:solidFill>
                      <a:srgbClr val="000000"/>
                    </a:solidFill>
                    <a:uFillTx/>
                    <a:latin typeface="Arial"/>
                    <a:ea typeface="DejaVu Sans"/>
                  </a:rPr>
                  <a:t>m/s</a:t>
                </a:r>
              </a:p>
            </c:rich>
          </c:tx>
          <c:layout>
            <c:manualLayout>
              <c:xMode val="edge"/>
              <c:yMode val="edge"/>
              <c:x val="0.0133995037220844"/>
              <c:y val="0.0153231179213857"/>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2704823"/>
        <c:crossesAt val="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Kolbenweg</a:t>
            </a:r>
          </a:p>
        </c:rich>
      </c:tx>
      <c:layout>
        <c:manualLayout>
          <c:xMode val="edge"/>
          <c:yMode val="edge"/>
          <c:x val="0.403654731837766"/>
          <c:y val="0.0141673349371826"/>
        </c:manualLayout>
      </c:layout>
      <c:overlay val="0"/>
      <c:spPr>
        <a:noFill/>
        <a:ln w="0">
          <a:noFill/>
        </a:ln>
      </c:spPr>
    </c:title>
    <c:autoTitleDeleted val="0"/>
    <c:plotArea>
      <c:layout>
        <c:manualLayout>
          <c:xMode val="edge"/>
          <c:yMode val="edge"/>
          <c:x val="0.017753677016788"/>
          <c:y val="0.086607858861267"/>
          <c:w val="0.975040855742089"/>
          <c:h val="0.906442127773323"/>
        </c:manualLayout>
      </c:layout>
      <c:scatterChart>
        <c:scatterStyle val="line"/>
        <c:varyColors val="0"/>
        <c:ser>
          <c:idx val="0"/>
          <c:order val="0"/>
          <c:tx>
            <c:strRef>
              <c:f>"Kolbenweg"</c:f>
              <c:strCache>
                <c:ptCount val="1"/>
                <c:pt idx="0">
                  <c:v>Kolbenweg</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Näherung!$A$2:$A$74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Näherung!$B$2:$B$74</c:f>
              <c:numCache>
                <c:formatCode>0.0</c:formatCode>
                <c:ptCount val="73"/>
                <c:pt idx="0">
                  <c:v>0</c:v>
                </c:pt>
                <c:pt idx="1">
                  <c:v>0.189238474287383</c:v>
                </c:pt>
                <c:pt idx="2">
                  <c:v>0.754653308692164</c:v>
                </c:pt>
                <c:pt idx="3">
                  <c:v>1.68937910269306</c:v>
                </c:pt>
                <c:pt idx="4">
                  <c:v>2.98209462905791</c:v>
                </c:pt>
                <c:pt idx="5">
                  <c:v>4.61720405113424</c:v>
                </c:pt>
                <c:pt idx="6">
                  <c:v>6.57508952356792</c:v>
                </c:pt>
                <c:pt idx="7">
                  <c:v>8.83243357578616</c:v>
                </c:pt>
                <c:pt idx="8">
                  <c:v>11.3626085380994</c:v>
                </c:pt>
                <c:pt idx="9">
                  <c:v>14.1361286774843</c:v>
                </c:pt>
                <c:pt idx="10">
                  <c:v>17.1211586438547</c:v>
                </c:pt>
                <c:pt idx="11">
                  <c:v>20.2840693327051</c:v>
                </c:pt>
                <c:pt idx="12">
                  <c:v>23.5900294738406</c:v>
                </c:pt>
                <c:pt idx="13">
                  <c:v>27.0036183789111</c:v>
                </c:pt>
                <c:pt idx="14">
                  <c:v>30.4894426320417</c:v>
                </c:pt>
                <c:pt idx="15">
                  <c:v>34.0127374616887</c:v>
                </c:pt>
                <c:pt idx="16">
                  <c:v>37.5399324778404</c:v>
                </c:pt>
                <c:pt idx="17">
                  <c:v>41.0391617350261</c:v>
                </c:pt>
                <c:pt idx="18">
                  <c:v>44.4806998988746</c:v>
                </c:pt>
                <c:pt idx="19">
                  <c:v>47.8373096693435</c:v>
                </c:pt>
                <c:pt idx="20">
                  <c:v>51.084490335861</c:v>
                </c:pt>
                <c:pt idx="21">
                  <c:v>54.2006229796853</c:v>
                </c:pt>
                <c:pt idx="22">
                  <c:v>57.1670138114439</c:v>
                </c:pt>
                <c:pt idx="23">
                  <c:v>59.9678427946857</c:v>
                </c:pt>
                <c:pt idx="24">
                  <c:v>62.5900294738406</c:v>
                </c:pt>
                <c:pt idx="25">
                  <c:v>65.0230313680867</c:v>
                </c:pt>
                <c:pt idx="26">
                  <c:v>67.2585921994048</c:v>
                </c:pt>
                <c:pt idx="27">
                  <c:v>69.290457610035</c:v>
                </c:pt>
                <c:pt idx="28">
                  <c:v>71.1140751013797</c:v>
                </c:pt>
                <c:pt idx="29">
                  <c:v>72.7262930303275</c:v>
                </c:pt>
                <c:pt idx="30">
                  <c:v>74.1250710187541</c:v>
                </c:pt>
                <c:pt idx="31">
                  <c:v>75.3092114399929</c:v>
                </c:pt>
                <c:pt idx="32">
                  <c:v>76.2781190503587</c:v>
                </c:pt>
                <c:pt idx="33">
                  <c:v>77.0315935532404</c:v>
                </c:pt>
                <c:pt idx="34">
                  <c:v>77.5696580436444</c:v>
                </c:pt>
                <c:pt idx="35">
                  <c:v>77.8924249254435</c:v>
                </c:pt>
                <c:pt idx="36">
                  <c:v>78</c:v>
                </c:pt>
                <c:pt idx="37">
                  <c:v>77.8924249254435</c:v>
                </c:pt>
                <c:pt idx="38">
                  <c:v>77.5696580436444</c:v>
                </c:pt>
                <c:pt idx="39">
                  <c:v>77.0315935532404</c:v>
                </c:pt>
                <c:pt idx="40">
                  <c:v>76.2781190503588</c:v>
                </c:pt>
                <c:pt idx="41">
                  <c:v>75.3092114399929</c:v>
                </c:pt>
                <c:pt idx="42">
                  <c:v>74.1250710187541</c:v>
                </c:pt>
                <c:pt idx="43">
                  <c:v>72.7262930303275</c:v>
                </c:pt>
                <c:pt idx="44">
                  <c:v>71.1140751013797</c:v>
                </c:pt>
                <c:pt idx="45">
                  <c:v>69.290457610035</c:v>
                </c:pt>
                <c:pt idx="46">
                  <c:v>67.2585921994048</c:v>
                </c:pt>
                <c:pt idx="47">
                  <c:v>65.0230313680867</c:v>
                </c:pt>
                <c:pt idx="48">
                  <c:v>62.5900294738406</c:v>
                </c:pt>
                <c:pt idx="49">
                  <c:v>59.9678427946857</c:v>
                </c:pt>
                <c:pt idx="50">
                  <c:v>57.1670138114439</c:v>
                </c:pt>
                <c:pt idx="51">
                  <c:v>54.2006229796853</c:v>
                </c:pt>
                <c:pt idx="52">
                  <c:v>51.084490335861</c:v>
                </c:pt>
                <c:pt idx="53">
                  <c:v>47.8373096693435</c:v>
                </c:pt>
                <c:pt idx="54">
                  <c:v>44.4806998988746</c:v>
                </c:pt>
                <c:pt idx="55">
                  <c:v>41.0391617350261</c:v>
                </c:pt>
                <c:pt idx="56">
                  <c:v>37.5399324778404</c:v>
                </c:pt>
                <c:pt idx="57">
                  <c:v>34.0127374616887</c:v>
                </c:pt>
                <c:pt idx="58">
                  <c:v>30.4894426320417</c:v>
                </c:pt>
                <c:pt idx="59">
                  <c:v>27.0036183789112</c:v>
                </c:pt>
                <c:pt idx="60">
                  <c:v>23.5900294738406</c:v>
                </c:pt>
                <c:pt idx="61">
                  <c:v>20.2840693327051</c:v>
                </c:pt>
                <c:pt idx="62">
                  <c:v>17.1211586438547</c:v>
                </c:pt>
                <c:pt idx="63">
                  <c:v>14.1361286774843</c:v>
                </c:pt>
                <c:pt idx="64">
                  <c:v>11.3626085380994</c:v>
                </c:pt>
                <c:pt idx="65">
                  <c:v>8.83243357578618</c:v>
                </c:pt>
                <c:pt idx="66">
                  <c:v>6.57508952356794</c:v>
                </c:pt>
                <c:pt idx="67">
                  <c:v>4.61720405113424</c:v>
                </c:pt>
                <c:pt idx="68">
                  <c:v>2.98209462905792</c:v>
                </c:pt>
                <c:pt idx="69">
                  <c:v>1.68937910269306</c:v>
                </c:pt>
                <c:pt idx="70">
                  <c:v>0.754653308692164</c:v>
                </c:pt>
                <c:pt idx="71">
                  <c:v>0.189238474287383</c:v>
                </c:pt>
                <c:pt idx="72">
                  <c:v>0</c:v>
                </c:pt>
              </c:numCache>
            </c:numRef>
          </c:yVal>
          <c:smooth val="1"/>
        </c:ser>
        <c:axId val="95627112"/>
        <c:axId val="93705322"/>
      </c:scatterChart>
      <c:valAx>
        <c:axId val="95627112"/>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φ</a:t>
                </a:r>
                <a:r>
                  <a:rPr b="0" sz="1200" strike="noStrike" u="none">
                    <a:solidFill>
                      <a:srgbClr val="000000"/>
                    </a:solidFill>
                    <a:uFillTx/>
                    <a:latin typeface="Arial"/>
                    <a:ea typeface="DejaVu Sans"/>
                  </a:rPr>
                  <a:t>/°</a:t>
                </a:r>
              </a:p>
            </c:rich>
          </c:tx>
          <c:layout>
            <c:manualLayout>
              <c:xMode val="edge"/>
              <c:yMode val="edge"/>
              <c:x val="0.867404546129847"/>
              <c:y val="0.881849772788025"/>
            </c:manualLayout>
          </c:layout>
          <c:overlay val="0"/>
          <c:spPr>
            <a:noFill/>
            <a:ln w="0">
              <a:noFill/>
            </a:ln>
          </c:spPr>
        </c:title>
        <c:numFmt formatCode="General"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93705322"/>
        <c:crossesAt val="-10"/>
        <c:crossBetween val="midCat"/>
        <c:majorUnit val="90"/>
        <c:minorUnit val="45"/>
      </c:valAx>
      <c:valAx>
        <c:axId val="93705322"/>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s</a:t>
                </a:r>
                <a:r>
                  <a:rPr b="0" sz="1200" strike="noStrike" u="none">
                    <a:solidFill>
                      <a:srgbClr val="000000"/>
                    </a:solidFill>
                    <a:uFillTx/>
                    <a:latin typeface="Arial"/>
                    <a:ea typeface="DejaVu Sans"/>
                  </a:rPr>
                  <a:t>/mm</a:t>
                </a:r>
              </a:p>
            </c:rich>
          </c:tx>
          <c:layout>
            <c:manualLayout>
              <c:xMode val="edge"/>
              <c:yMode val="edge"/>
              <c:x val="0.00854256425493983"/>
              <c:y val="0.0141673349371826"/>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95627112"/>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Kolbengeschwindigkeit</a:t>
            </a:r>
          </a:p>
        </c:rich>
      </c:tx>
      <c:layout>
        <c:manualLayout>
          <c:xMode val="edge"/>
          <c:yMode val="edge"/>
          <c:x val="0.305675233991977"/>
          <c:y val="0.0177215189873418"/>
        </c:manualLayout>
      </c:layout>
      <c:overlay val="0"/>
      <c:spPr>
        <a:noFill/>
        <a:ln w="0">
          <a:noFill/>
        </a:ln>
      </c:spPr>
    </c:title>
    <c:autoTitleDeleted val="0"/>
    <c:plotArea>
      <c:layout>
        <c:manualLayout>
          <c:xMode val="edge"/>
          <c:yMode val="edge"/>
          <c:x val="0.0191650571980389"/>
          <c:y val="0.086875416389074"/>
          <c:w val="0.973778041895706"/>
          <c:h val="0.890739506995336"/>
        </c:manualLayout>
      </c:layout>
      <c:scatterChart>
        <c:scatterStyle val="line"/>
        <c:varyColors val="0"/>
        <c:ser>
          <c:idx val="0"/>
          <c:order val="0"/>
          <c:tx>
            <c:strRef>
              <c:f>"Geschwindigkeit"</c:f>
              <c:strCache>
                <c:ptCount val="1"/>
                <c:pt idx="0">
                  <c:v>Geschwindigkeit</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Näherung!$A$2:$A$74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Näherung!$C$2:$C$74</c:f>
              <c:numCache>
                <c:formatCode>0.0</c:formatCode>
                <c:ptCount val="73"/>
                <c:pt idx="0">
                  <c:v>0</c:v>
                </c:pt>
                <c:pt idx="1">
                  <c:v>3.85630790295137</c:v>
                </c:pt>
                <c:pt idx="2">
                  <c:v>7.66434799182797</c:v>
                </c:pt>
                <c:pt idx="3">
                  <c:v>11.3767946434727</c:v>
                </c:pt>
                <c:pt idx="4">
                  <c:v>14.9481819795871</c:v>
                </c:pt>
                <c:pt idx="5">
                  <c:v>18.3357728649257</c:v>
                </c:pt>
                <c:pt idx="6">
                  <c:v>21.5003568458013</c:v>
                </c:pt>
                <c:pt idx="7">
                  <c:v>24.4069565938689</c:v>
                </c:pt>
                <c:pt idx="8">
                  <c:v>27.0254250809844</c:v>
                </c:pt>
                <c:pt idx="9">
                  <c:v>29.3309188837296</c:v>
                </c:pt>
                <c:pt idx="10">
                  <c:v>31.3042366056823</c:v>
                </c:pt>
                <c:pt idx="11">
                  <c:v>32.9320153039446</c:v>
                </c:pt>
                <c:pt idx="12">
                  <c:v>34.2067818968999</c:v>
                </c:pt>
                <c:pt idx="13">
                  <c:v>35.1268606900591</c:v>
                </c:pt>
                <c:pt idx="14">
                  <c:v>35.6961422616701</c:v>
                </c:pt>
                <c:pt idx="15">
                  <c:v>35.9237228767977</c:v>
                </c:pt>
                <c:pt idx="16">
                  <c:v>35.8234272306988</c:v>
                </c:pt>
                <c:pt idx="17">
                  <c:v>35.4132305514433</c:v>
                </c:pt>
                <c:pt idx="18">
                  <c:v>34.7145988221672</c:v>
                </c:pt>
                <c:pt idx="19">
                  <c:v>33.7517680346065</c:v>
                </c:pt>
                <c:pt idx="20">
                  <c:v>32.5509848948587</c:v>
                </c:pt>
                <c:pt idx="21">
                  <c:v>31.1397322263931</c:v>
                </c:pt>
                <c:pt idx="22">
                  <c:v>29.5459624317974</c:v>
                </c:pt>
                <c:pt idx="23">
                  <c:v>27.7973617827078</c:v>
                </c:pt>
                <c:pt idx="24">
                  <c:v>25.9206670274645</c:v>
                </c:pt>
                <c:pt idx="25">
                  <c:v>23.9410538797565</c:v>
                </c:pt>
                <c:pt idx="26">
                  <c:v>21.8816144399694</c:v>
                </c:pt>
                <c:pt idx="27">
                  <c:v>19.7629375829203</c:v>
                </c:pt>
                <c:pt idx="28">
                  <c:v>17.6028029152716</c:v>
                </c:pt>
                <c:pt idx="29">
                  <c:v>15.4159951696808</c:v>
                </c:pt>
                <c:pt idx="30">
                  <c:v>13.2142419763659</c:v>
                </c:pt>
                <c:pt idx="31">
                  <c:v>11.0062739575744</c:v>
                </c:pt>
                <c:pt idx="32">
                  <c:v>8.79800214971436</c:v>
                </c:pt>
                <c:pt idx="33">
                  <c:v>6.59280399306808</c:v>
                </c:pt>
                <c:pt idx="34">
                  <c:v>4.39190565598785</c:v>
                </c:pt>
                <c:pt idx="35">
                  <c:v>2.19484538611456</c:v>
                </c:pt>
                <c:pt idx="36">
                  <c:v>3.07957246569137E-015</c:v>
                </c:pt>
                <c:pt idx="37">
                  <c:v>-2.19484538611455</c:v>
                </c:pt>
                <c:pt idx="38">
                  <c:v>-4.39190565598784</c:v>
                </c:pt>
                <c:pt idx="39">
                  <c:v>-6.59280399306807</c:v>
                </c:pt>
                <c:pt idx="40">
                  <c:v>-8.79800214971435</c:v>
                </c:pt>
                <c:pt idx="41">
                  <c:v>-11.0062739575744</c:v>
                </c:pt>
                <c:pt idx="42">
                  <c:v>-13.2142419763659</c:v>
                </c:pt>
                <c:pt idx="43">
                  <c:v>-15.4159951696808</c:v>
                </c:pt>
                <c:pt idx="44">
                  <c:v>-17.6028029152716</c:v>
                </c:pt>
                <c:pt idx="45">
                  <c:v>-19.7629375829203</c:v>
                </c:pt>
                <c:pt idx="46">
                  <c:v>-21.8816144399694</c:v>
                </c:pt>
                <c:pt idx="47">
                  <c:v>-23.9410538797565</c:v>
                </c:pt>
                <c:pt idx="48">
                  <c:v>-25.9206670274645</c:v>
                </c:pt>
                <c:pt idx="49">
                  <c:v>-27.7973617827078</c:v>
                </c:pt>
                <c:pt idx="50">
                  <c:v>-29.5459624317973</c:v>
                </c:pt>
                <c:pt idx="51">
                  <c:v>-31.1397322263931</c:v>
                </c:pt>
                <c:pt idx="52">
                  <c:v>-32.5509848948587</c:v>
                </c:pt>
                <c:pt idx="53">
                  <c:v>-33.7517680346065</c:v>
                </c:pt>
                <c:pt idx="54">
                  <c:v>-34.7145988221672</c:v>
                </c:pt>
                <c:pt idx="55">
                  <c:v>-35.4132305514433</c:v>
                </c:pt>
                <c:pt idx="56">
                  <c:v>-35.8234272306988</c:v>
                </c:pt>
                <c:pt idx="57">
                  <c:v>-35.9237228767977</c:v>
                </c:pt>
                <c:pt idx="58">
                  <c:v>-35.6961422616701</c:v>
                </c:pt>
                <c:pt idx="59">
                  <c:v>-35.1268606900591</c:v>
                </c:pt>
                <c:pt idx="60">
                  <c:v>-34.2067818968999</c:v>
                </c:pt>
                <c:pt idx="61">
                  <c:v>-32.9320153039446</c:v>
                </c:pt>
                <c:pt idx="62">
                  <c:v>-31.3042366056823</c:v>
                </c:pt>
                <c:pt idx="63">
                  <c:v>-29.3309188837297</c:v>
                </c:pt>
                <c:pt idx="64">
                  <c:v>-27.0254250809845</c:v>
                </c:pt>
                <c:pt idx="65">
                  <c:v>-24.406956593869</c:v>
                </c:pt>
                <c:pt idx="66">
                  <c:v>-21.5003568458013</c:v>
                </c:pt>
                <c:pt idx="67">
                  <c:v>-18.3357728649257</c:v>
                </c:pt>
                <c:pt idx="68">
                  <c:v>-14.9481819795871</c:v>
                </c:pt>
                <c:pt idx="69">
                  <c:v>-11.3767946434727</c:v>
                </c:pt>
                <c:pt idx="70">
                  <c:v>-7.66434799182797</c:v>
                </c:pt>
                <c:pt idx="71">
                  <c:v>-3.85630790295137</c:v>
                </c:pt>
                <c:pt idx="72">
                  <c:v>-1.08461040011179E-014</c:v>
                </c:pt>
              </c:numCache>
            </c:numRef>
          </c:yVal>
          <c:smooth val="1"/>
        </c:ser>
        <c:axId val="76685545"/>
        <c:axId val="36080905"/>
      </c:scatterChart>
      <c:valAx>
        <c:axId val="76685545"/>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φ</a:t>
                </a:r>
                <a:r>
                  <a:rPr b="0" sz="1200" strike="noStrike" u="none">
                    <a:solidFill>
                      <a:srgbClr val="000000"/>
                    </a:solidFill>
                    <a:uFillTx/>
                    <a:latin typeface="Arial"/>
                    <a:ea typeface="DejaVu Sans"/>
                  </a:rPr>
                  <a:t>/°</a:t>
                </a:r>
              </a:p>
            </c:rich>
          </c:tx>
          <c:layout>
            <c:manualLayout>
              <c:xMode val="edge"/>
              <c:yMode val="edge"/>
              <c:x val="0.867404546129847"/>
              <c:y val="0.882211858760826"/>
            </c:manualLayout>
          </c:layout>
          <c:overlay val="0"/>
          <c:spPr>
            <a:noFill/>
            <a:ln w="0">
              <a:noFill/>
            </a:ln>
          </c:spPr>
        </c:title>
        <c:numFmt formatCode="General"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36080905"/>
        <c:crossesAt val="0"/>
        <c:crossBetween val="midCat"/>
        <c:majorUnit val="90"/>
        <c:minorUnit val="45"/>
      </c:valAx>
      <c:valAx>
        <c:axId val="36080905"/>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v</a:t>
                </a:r>
                <a:r>
                  <a:rPr b="0" sz="1200" strike="noStrike" u="none">
                    <a:solidFill>
                      <a:srgbClr val="000000"/>
                    </a:solidFill>
                    <a:uFillTx/>
                    <a:latin typeface="Arial"/>
                    <a:ea typeface="DejaVu Sans"/>
                  </a:rPr>
                  <a:t>/m/s</a:t>
                </a:r>
              </a:p>
            </c:rich>
          </c:tx>
          <c:layout>
            <c:manualLayout>
              <c:xMode val="edge"/>
              <c:yMode val="edge"/>
              <c:x val="0.00779973258059724"/>
              <c:y val="0.0177215189873418"/>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76685545"/>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Kolbenbeschleunigung</a:t>
            </a:r>
          </a:p>
        </c:rich>
      </c:tx>
      <c:layout>
        <c:manualLayout>
          <c:xMode val="edge"/>
          <c:yMode val="edge"/>
          <c:x val="0.307903729015005"/>
          <c:y val="0.0175182481751825"/>
        </c:manualLayout>
      </c:layout>
      <c:overlay val="0"/>
      <c:spPr>
        <a:noFill/>
        <a:ln w="0">
          <a:noFill/>
        </a:ln>
      </c:spPr>
    </c:title>
    <c:autoTitleDeleted val="0"/>
    <c:plotArea>
      <c:layout>
        <c:manualLayout>
          <c:xMode val="edge"/>
          <c:yMode val="edge"/>
          <c:x val="0.0202050215421186"/>
          <c:y val="0.109356337093563"/>
          <c:w val="0.97088099836577"/>
          <c:h val="0.88958195089582"/>
        </c:manualLayout>
      </c:layout>
      <c:scatterChart>
        <c:scatterStyle val="line"/>
        <c:varyColors val="0"/>
        <c:ser>
          <c:idx val="0"/>
          <c:order val="0"/>
          <c:tx>
            <c:strRef>
              <c:f>"Beschleunigung"</c:f>
              <c:strCache>
                <c:ptCount val="1"/>
                <c:pt idx="0">
                  <c:v>Beschleunigung</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Näherung!$A$2:$A$74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Näherung!$E$2:$E$74</c:f>
              <c:numCache>
                <c:formatCode>0.0</c:formatCode>
                <c:ptCount val="73"/>
                <c:pt idx="0">
                  <c:v>39.4167180456309</c:v>
                </c:pt>
                <c:pt idx="1">
                  <c:v>39.1697471169442</c:v>
                </c:pt>
                <c:pt idx="2">
                  <c:v>38.433660568882</c:v>
                </c:pt>
                <c:pt idx="3">
                  <c:v>37.2228108526843</c:v>
                </c:pt>
                <c:pt idx="4">
                  <c:v>35.5607015258972</c:v>
                </c:pt>
                <c:pt idx="5">
                  <c:v>33.4793742345556</c:v>
                </c:pt>
                <c:pt idx="6">
                  <c:v>31.018575641093</c:v>
                </c:pt>
                <c:pt idx="7">
                  <c:v>28.224728541183</c:v>
                </c:pt>
                <c:pt idx="8">
                  <c:v>25.1497370708392</c:v>
                </c:pt>
                <c:pt idx="9">
                  <c:v>21.8496606650361</c:v>
                </c:pt>
                <c:pt idx="10">
                  <c:v>18.3832951483862</c:v>
                </c:pt>
                <c:pt idx="11">
                  <c:v>14.8107019060438</c:v>
                </c:pt>
                <c:pt idx="12">
                  <c:v>11.1917274229285</c:v>
                </c:pt>
                <c:pt idx="13">
                  <c:v>7.58455555266542</c:v>
                </c:pt>
                <c:pt idx="14">
                  <c:v>4.04433368376395</c:v>
                </c:pt>
                <c:pt idx="15">
                  <c:v>0.621911547297321</c:v>
                </c:pt>
                <c:pt idx="16">
                  <c:v>-2.63727216731187</c:v>
                </c:pt>
                <c:pt idx="17">
                  <c:v>-5.69412484397185</c:v>
                </c:pt>
                <c:pt idx="18">
                  <c:v>-8.51663159988702</c:v>
                </c:pt>
                <c:pt idx="19">
                  <c:v>-11.0803648142632</c:v>
                </c:pt>
                <c:pt idx="20">
                  <c:v>-13.36875956942</c:v>
                </c:pt>
                <c:pt idx="21">
                  <c:v>-15.3731501876483</c:v>
                </c:pt>
                <c:pt idx="22">
                  <c:v>-17.0925703061338</c:v>
                </c:pt>
                <c:pt idx="23">
                  <c:v>-18.5333260900099</c:v>
                </c:pt>
                <c:pt idx="24">
                  <c:v>-19.7083590228155</c:v>
                </c:pt>
                <c:pt idx="25">
                  <c:v>-20.6364210269343</c:v>
                </c:pt>
                <c:pt idx="26">
                  <c:v>-21.3410902627482</c:v>
                </c:pt>
                <c:pt idx="27">
                  <c:v>-21.8496606650361</c:v>
                </c:pt>
                <c:pt idx="28">
                  <c:v>-22.1919419564772</c:v>
                </c:pt>
                <c:pt idx="29">
                  <c:v>-22.3990094202924</c:v>
                </c:pt>
                <c:pt idx="30">
                  <c:v>-22.5019440412059</c:v>
                </c:pt>
                <c:pt idx="31">
                  <c:v>-22.5306036972111</c:v>
                </c:pt>
                <c:pt idx="32">
                  <c:v>-22.5124649035273</c:v>
                </c:pt>
                <c:pt idx="33">
                  <c:v>-22.4715722123334</c:v>
                </c:pt>
                <c:pt idx="34">
                  <c:v>-22.4276288321501</c:v>
                </c:pt>
                <c:pt idx="35">
                  <c:v>-22.3952574587092</c:v>
                </c:pt>
                <c:pt idx="36">
                  <c:v>-22.3834548458569</c:v>
                </c:pt>
                <c:pt idx="37">
                  <c:v>-22.3952574587092</c:v>
                </c:pt>
                <c:pt idx="38">
                  <c:v>-22.4276288321502</c:v>
                </c:pt>
                <c:pt idx="39">
                  <c:v>-22.4715722123334</c:v>
                </c:pt>
                <c:pt idx="40">
                  <c:v>-22.5124649035273</c:v>
                </c:pt>
                <c:pt idx="41">
                  <c:v>-22.5306036972111</c:v>
                </c:pt>
                <c:pt idx="42">
                  <c:v>-22.5019440412059</c:v>
                </c:pt>
                <c:pt idx="43">
                  <c:v>-22.3990094202924</c:v>
                </c:pt>
                <c:pt idx="44">
                  <c:v>-22.1919419564772</c:v>
                </c:pt>
                <c:pt idx="45">
                  <c:v>-21.8496606650361</c:v>
                </c:pt>
                <c:pt idx="46">
                  <c:v>-21.3410902627482</c:v>
                </c:pt>
                <c:pt idx="47">
                  <c:v>-20.6364210269343</c:v>
                </c:pt>
                <c:pt idx="48">
                  <c:v>-19.7083590228155</c:v>
                </c:pt>
                <c:pt idx="49">
                  <c:v>-18.5333260900099</c:v>
                </c:pt>
                <c:pt idx="50">
                  <c:v>-17.0925703061339</c:v>
                </c:pt>
                <c:pt idx="51">
                  <c:v>-15.3731501876483</c:v>
                </c:pt>
                <c:pt idx="52">
                  <c:v>-13.36875956942</c:v>
                </c:pt>
                <c:pt idx="53">
                  <c:v>-11.0803648142632</c:v>
                </c:pt>
                <c:pt idx="54">
                  <c:v>-8.51663159988703</c:v>
                </c:pt>
                <c:pt idx="55">
                  <c:v>-5.69412484397186</c:v>
                </c:pt>
                <c:pt idx="56">
                  <c:v>-2.63727216731188</c:v>
                </c:pt>
                <c:pt idx="57">
                  <c:v>0.621911547297329</c:v>
                </c:pt>
                <c:pt idx="58">
                  <c:v>4.04433368376394</c:v>
                </c:pt>
                <c:pt idx="59">
                  <c:v>7.58455555266543</c:v>
                </c:pt>
                <c:pt idx="60">
                  <c:v>11.1917274229285</c:v>
                </c:pt>
                <c:pt idx="61">
                  <c:v>14.8107019060438</c:v>
                </c:pt>
                <c:pt idx="62">
                  <c:v>18.3832951483862</c:v>
                </c:pt>
                <c:pt idx="63">
                  <c:v>21.849660665036</c:v>
                </c:pt>
                <c:pt idx="64">
                  <c:v>25.1497370708392</c:v>
                </c:pt>
                <c:pt idx="65">
                  <c:v>28.224728541183</c:v>
                </c:pt>
                <c:pt idx="66">
                  <c:v>31.0185756410929</c:v>
                </c:pt>
                <c:pt idx="67">
                  <c:v>33.4793742345556</c:v>
                </c:pt>
                <c:pt idx="68">
                  <c:v>35.5607015258972</c:v>
                </c:pt>
                <c:pt idx="69">
                  <c:v>37.2228108526843</c:v>
                </c:pt>
                <c:pt idx="70">
                  <c:v>38.433660568882</c:v>
                </c:pt>
                <c:pt idx="71">
                  <c:v>39.1697471169442</c:v>
                </c:pt>
                <c:pt idx="72">
                  <c:v>39.4167180456309</c:v>
                </c:pt>
              </c:numCache>
            </c:numRef>
          </c:yVal>
          <c:smooth val="1"/>
        </c:ser>
        <c:axId val="87869566"/>
        <c:axId val="56486513"/>
      </c:scatterChart>
      <c:valAx>
        <c:axId val="87869566"/>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φ</a:t>
                </a:r>
                <a:r>
                  <a:rPr b="0" sz="1200" strike="noStrike" u="none">
                    <a:solidFill>
                      <a:srgbClr val="000000"/>
                    </a:solidFill>
                    <a:uFillTx/>
                    <a:latin typeface="Arial"/>
                    <a:ea typeface="DejaVu Sans"/>
                  </a:rPr>
                  <a:t>/°</a:t>
                </a:r>
              </a:p>
            </c:rich>
          </c:tx>
          <c:layout>
            <c:manualLayout>
              <c:xMode val="edge"/>
              <c:yMode val="edge"/>
              <c:x val="0.865176051106819"/>
              <c:y val="0.882680822826808"/>
            </c:manualLayout>
          </c:layout>
          <c:overlay val="0"/>
          <c:spPr>
            <a:noFill/>
            <a:ln w="0">
              <a:noFill/>
            </a:ln>
          </c:spPr>
        </c:title>
        <c:numFmt formatCode="General"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56486513"/>
        <c:crossesAt val="0"/>
        <c:crossBetween val="midCat"/>
        <c:majorUnit val="90"/>
        <c:minorUnit val="45"/>
      </c:valAx>
      <c:valAx>
        <c:axId val="56486513"/>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200" strike="noStrike" u="none">
                    <a:solidFill>
                      <a:srgbClr val="000000"/>
                    </a:solidFill>
                    <a:uFillTx/>
                    <a:latin typeface="Arial"/>
                    <a:ea typeface="DejaVu Sans"/>
                  </a:rPr>
                  <a:t>a</a:t>
                </a:r>
                <a:r>
                  <a:rPr b="0" sz="1200" strike="noStrike" u="none">
                    <a:solidFill>
                      <a:srgbClr val="000000"/>
                    </a:solidFill>
                    <a:uFillTx/>
                    <a:latin typeface="Arial"/>
                    <a:ea typeface="DejaVu Sans"/>
                  </a:rPr>
                  <a:t>/1000m/s</a:t>
                </a:r>
                <a:r>
                  <a:rPr b="0" sz="1200" strike="noStrike" u="none" baseline="33000">
                    <a:solidFill>
                      <a:srgbClr val="000000"/>
                    </a:solidFill>
                    <a:uFillTx/>
                    <a:latin typeface="Arial"/>
                    <a:ea typeface="DejaVu Sans"/>
                  </a:rPr>
                  <a:t>2</a:t>
                </a:r>
              </a:p>
            </c:rich>
          </c:tx>
          <c:layout>
            <c:manualLayout>
              <c:xMode val="edge"/>
              <c:yMode val="edge"/>
              <c:x val="0.0224335165651463"/>
              <c:y val="0.0140676841406768"/>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87869566"/>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Kolbenbeschleunigung</a:t>
            </a:r>
          </a:p>
        </c:rich>
      </c:tx>
      <c:overlay val="0"/>
      <c:spPr>
        <a:noFill/>
        <a:ln w="0">
          <a:noFill/>
        </a:ln>
      </c:spPr>
    </c:title>
    <c:autoTitleDeleted val="0"/>
    <c:plotArea>
      <c:layout>
        <c:manualLayout>
          <c:xMode val="edge"/>
          <c:yMode val="edge"/>
          <c:x val="0.0193548387096774"/>
          <c:y val="0.155142667551427"/>
          <c:w val="0.971924849344204"/>
          <c:h val="0.843795620437956"/>
        </c:manualLayout>
      </c:layout>
      <c:scatterChart>
        <c:scatterStyle val="line"/>
        <c:varyColors val="0"/>
        <c:ser>
          <c:idx val="0"/>
          <c:order val="0"/>
          <c:tx>
            <c:strRef>
              <c:f>"Beschleunigung"</c:f>
              <c:strCache>
                <c:ptCount val="1"/>
                <c:pt idx="0">
                  <c:v>Beschleunigung</c:v>
                </c:pt>
              </c:strCache>
            </c:strRef>
          </c:tx>
          <c:spPr>
            <a:solidFill>
              <a:srgbClr val="000080"/>
            </a:solidFill>
            <a:ln w="252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Kinematik!$E$2:$E$74</c:f>
              <c:numCache>
                <c:formatCode>0.0</c:formatCode>
                <c:ptCount val="73"/>
                <c:pt idx="0">
                  <c:v>39.416718045631</c:v>
                </c:pt>
                <c:pt idx="1">
                  <c:v>39.1770494244261</c:v>
                </c:pt>
                <c:pt idx="2">
                  <c:v>38.4618278357915</c:v>
                </c:pt>
                <c:pt idx="3">
                  <c:v>37.282395274586</c:v>
                </c:pt>
                <c:pt idx="4">
                  <c:v>35.657612603553</c:v>
                </c:pt>
                <c:pt idx="5">
                  <c:v>33.6137738262217</c:v>
                </c:pt>
                <c:pt idx="6">
                  <c:v>31.1844429447609</c:v>
                </c:pt>
                <c:pt idx="7">
                  <c:v>28.410172857965</c:v>
                </c:pt>
                <c:pt idx="8">
                  <c:v>25.3380587425773</c:v>
                </c:pt>
                <c:pt idx="9">
                  <c:v>22.0210760946293</c:v>
                </c:pt>
                <c:pt idx="10">
                  <c:v>18.5171581076088</c:v>
                </c:pt>
                <c:pt idx="11">
                  <c:v>14.8879802228188</c:v>
                </c:pt>
                <c:pt idx="12">
                  <c:v>11.197442646441</c:v>
                </c:pt>
                <c:pt idx="13">
                  <c:v>7.5098740282033</c:v>
                </c:pt>
                <c:pt idx="14">
                  <c:v>3.88801879669598</c:v>
                </c:pt>
                <c:pt idx="15">
                  <c:v>0.390911811355467</c:v>
                </c:pt>
                <c:pt idx="16">
                  <c:v>-2.92822014021674</c:v>
                </c:pt>
                <c:pt idx="17">
                  <c:v>-6.02386796776792</c:v>
                </c:pt>
                <c:pt idx="18">
                  <c:v>-8.85979688535423</c:v>
                </c:pt>
                <c:pt idx="19">
                  <c:v>-11.4101079380592</c:v>
                </c:pt>
                <c:pt idx="20">
                  <c:v>-13.6597075423248</c:v>
                </c:pt>
                <c:pt idx="21">
                  <c:v>-15.6041499235901</c:v>
                </c:pt>
                <c:pt idx="22">
                  <c:v>-17.2488851932018</c:v>
                </c:pt>
                <c:pt idx="23">
                  <c:v>-18.608007614472</c:v>
                </c:pt>
                <c:pt idx="24">
                  <c:v>-19.7026437993029</c:v>
                </c:pt>
                <c:pt idx="25">
                  <c:v>-20.5591427101593</c:v>
                </c:pt>
                <c:pt idx="26">
                  <c:v>-21.2072273035256</c:v>
                </c:pt>
                <c:pt idx="27">
                  <c:v>-21.6782452354428</c:v>
                </c:pt>
                <c:pt idx="28">
                  <c:v>-22.0036202847391</c:v>
                </c:pt>
                <c:pt idx="29">
                  <c:v>-22.2135651035104</c:v>
                </c:pt>
                <c:pt idx="30">
                  <c:v>-22.336076737538</c:v>
                </c:pt>
                <c:pt idx="31">
                  <c:v>-22.396204105545</c:v>
                </c:pt>
                <c:pt idx="32">
                  <c:v>-22.4155538258715</c:v>
                </c:pt>
                <c:pt idx="33">
                  <c:v>-22.4119877904317</c:v>
                </c:pt>
                <c:pt idx="34">
                  <c:v>-22.3994615652406</c:v>
                </c:pt>
                <c:pt idx="35">
                  <c:v>-22.3879551512273</c:v>
                </c:pt>
                <c:pt idx="36">
                  <c:v>-22.3834548458569</c:v>
                </c:pt>
                <c:pt idx="37">
                  <c:v>-22.3879551512273</c:v>
                </c:pt>
                <c:pt idx="38">
                  <c:v>-22.3994615652406</c:v>
                </c:pt>
                <c:pt idx="39">
                  <c:v>-22.4119877904317</c:v>
                </c:pt>
                <c:pt idx="40">
                  <c:v>-22.4155538258715</c:v>
                </c:pt>
                <c:pt idx="41">
                  <c:v>-22.396204105545</c:v>
                </c:pt>
                <c:pt idx="42">
                  <c:v>-22.336076737538</c:v>
                </c:pt>
                <c:pt idx="43">
                  <c:v>-22.2135651035104</c:v>
                </c:pt>
                <c:pt idx="44">
                  <c:v>-22.0036202847391</c:v>
                </c:pt>
                <c:pt idx="45">
                  <c:v>-21.6782452354428</c:v>
                </c:pt>
                <c:pt idx="46">
                  <c:v>-21.2072273035256</c:v>
                </c:pt>
                <c:pt idx="47">
                  <c:v>-20.5591427101593</c:v>
                </c:pt>
                <c:pt idx="48">
                  <c:v>-19.702643799303</c:v>
                </c:pt>
                <c:pt idx="49">
                  <c:v>-18.608007614472</c:v>
                </c:pt>
                <c:pt idx="50">
                  <c:v>-17.2488851932018</c:v>
                </c:pt>
                <c:pt idx="51">
                  <c:v>-15.6041499235901</c:v>
                </c:pt>
                <c:pt idx="52">
                  <c:v>-13.6597075423248</c:v>
                </c:pt>
                <c:pt idx="53">
                  <c:v>-11.4101079380592</c:v>
                </c:pt>
                <c:pt idx="54">
                  <c:v>-8.85979688535424</c:v>
                </c:pt>
                <c:pt idx="55">
                  <c:v>-6.02386796776793</c:v>
                </c:pt>
                <c:pt idx="56">
                  <c:v>-2.92822014021676</c:v>
                </c:pt>
                <c:pt idx="57">
                  <c:v>0.390911811355484</c:v>
                </c:pt>
                <c:pt idx="58">
                  <c:v>3.88801879669595</c:v>
                </c:pt>
                <c:pt idx="59">
                  <c:v>7.5098740282033</c:v>
                </c:pt>
                <c:pt idx="60">
                  <c:v>11.197442646441</c:v>
                </c:pt>
                <c:pt idx="61">
                  <c:v>14.8879802228188</c:v>
                </c:pt>
                <c:pt idx="62">
                  <c:v>18.5171581076087</c:v>
                </c:pt>
                <c:pt idx="63">
                  <c:v>22.0210760946293</c:v>
                </c:pt>
                <c:pt idx="64">
                  <c:v>25.3380587425773</c:v>
                </c:pt>
                <c:pt idx="65">
                  <c:v>28.410172857965</c:v>
                </c:pt>
                <c:pt idx="66">
                  <c:v>31.1844429447609</c:v>
                </c:pt>
                <c:pt idx="67">
                  <c:v>33.6137738262217</c:v>
                </c:pt>
                <c:pt idx="68">
                  <c:v>35.657612603553</c:v>
                </c:pt>
                <c:pt idx="69">
                  <c:v>37.282395274586</c:v>
                </c:pt>
                <c:pt idx="70">
                  <c:v>38.4618278357915</c:v>
                </c:pt>
                <c:pt idx="71">
                  <c:v>39.1770494244261</c:v>
                </c:pt>
                <c:pt idx="72">
                  <c:v>39.416718045631</c:v>
                </c:pt>
              </c:numCache>
            </c:numRef>
          </c:yVal>
          <c:smooth val="1"/>
        </c:ser>
        <c:axId val="30739747"/>
        <c:axId val="47825172"/>
      </c:scatterChart>
      <c:valAx>
        <c:axId val="30739747"/>
        <c:scaling>
          <c:orientation val="minMax"/>
          <c:max val="360"/>
          <c:min val="0"/>
        </c:scaling>
        <c:delete val="0"/>
        <c:axPos val="b"/>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35023041474654"/>
              <c:y val="0.905109489051095"/>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47825172"/>
        <c:crossesAt val="0"/>
        <c:crossBetween val="midCat"/>
        <c:majorUnit val="90"/>
        <c:minorUnit val="45"/>
      </c:valAx>
      <c:valAx>
        <c:axId val="47825172"/>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000" strike="noStrike" u="sng">
                    <a:solidFill>
                      <a:srgbClr val="000000"/>
                    </a:solidFill>
                    <a:uFillTx/>
                    <a:latin typeface="Arial"/>
                    <a:ea typeface="DejaVu Sans"/>
                  </a:rPr>
                  <a:t>      a      </a:t>
                </a:r>
                <a:r>
                  <a:rPr b="0" sz="1000" strike="noStrike" u="none">
                    <a:solidFill>
                      <a:srgbClr val="000000"/>
                    </a:solidFill>
                    <a:uFillTx/>
                    <a:latin typeface="Arial"/>
                    <a:ea typeface="DejaVu Sans"/>
                  </a:rPr>
                  <a:t>
1000 m/s</a:t>
                </a:r>
                <a:r>
                  <a:rPr b="0" sz="1000" strike="noStrike" u="none" baseline="33000">
                    <a:solidFill>
                      <a:srgbClr val="000000"/>
                    </a:solidFill>
                    <a:uFillTx/>
                    <a:latin typeface="Arial"/>
                    <a:ea typeface="DejaVu Sans"/>
                  </a:rPr>
                  <a:t>2</a:t>
                </a:r>
              </a:p>
            </c:rich>
          </c:tx>
          <c:layout>
            <c:manualLayout>
              <c:xMode val="edge"/>
              <c:yMode val="edge"/>
              <c:x val="0.00808224034030486"/>
              <c:y val="0.0140676841406768"/>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30739747"/>
        <c:crossesAt val="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Gesamtkraft</a:t>
            </a:r>
          </a:p>
        </c:rich>
      </c:tx>
      <c:layout>
        <c:manualLayout>
          <c:xMode val="edge"/>
          <c:yMode val="edge"/>
          <c:x val="0.462220003743683"/>
          <c:y val="0.0167827739075364"/>
        </c:manualLayout>
      </c:layout>
      <c:overlay val="0"/>
      <c:spPr>
        <a:noFill/>
        <a:ln w="0">
          <a:noFill/>
        </a:ln>
      </c:spPr>
    </c:title>
    <c:autoTitleDeleted val="0"/>
    <c:plotArea>
      <c:layout>
        <c:manualLayout>
          <c:xMode val="edge"/>
          <c:yMode val="edge"/>
          <c:x val="0.0506021089411618"/>
          <c:y val="0.103071564281191"/>
          <c:w val="0.948898733387409"/>
          <c:h val="0.895661811272958"/>
        </c:manualLayout>
      </c:layout>
      <c:scatterChart>
        <c:scatterStyle val="line"/>
        <c:varyColors val="0"/>
        <c:ser>
          <c:idx val="0"/>
          <c:order val="0"/>
          <c:tx>
            <c:strRef>
              <c:f>Massenkräfte!$J$4</c:f>
              <c:strCache>
                <c:ptCount val="1"/>
                <c:pt idx="0">
                  <c:v>Gesamtkraft</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Massenkräfte!$J$5:$J$77</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77594730"/>
        <c:axId val="53085371"/>
      </c:scatterChart>
      <c:valAx>
        <c:axId val="7759473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8426405440819"/>
              <c:y val="0.882520582647245"/>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53085371"/>
        <c:crossesAt val="0"/>
        <c:crossBetween val="midCat"/>
        <c:majorUnit val="90"/>
        <c:minorUnit val="15"/>
      </c:valAx>
      <c:valAx>
        <c:axId val="53085371"/>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525987396268796"/>
              <c:y val="0.0177327422419253"/>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77594730"/>
        <c:crossesAt val="0"/>
        <c:crossBetween val="midCat"/>
        <c:majorUnit val="0.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1. Ordnung</a:t>
            </a:r>
          </a:p>
        </c:rich>
      </c:tx>
      <c:layout>
        <c:manualLayout>
          <c:xMode val="edge"/>
          <c:yMode val="edge"/>
          <c:x val="0.464528607974044"/>
          <c:y val="0.0195680265829795"/>
        </c:manualLayout>
      </c:layout>
      <c:overlay val="0"/>
      <c:spPr>
        <a:noFill/>
        <a:ln w="0">
          <a:noFill/>
        </a:ln>
      </c:spPr>
    </c:title>
    <c:autoTitleDeleted val="0"/>
    <c:plotArea>
      <c:layout>
        <c:manualLayout>
          <c:xMode val="edge"/>
          <c:yMode val="edge"/>
          <c:x val="0.0555312909465277"/>
          <c:y val="0.137160790105224"/>
          <c:w val="0.943969551382043"/>
          <c:h val="0.861362377699834"/>
        </c:manualLayout>
      </c:layout>
      <c:scatterChart>
        <c:scatterStyle val="line"/>
        <c:varyColors val="0"/>
        <c:ser>
          <c:idx val="0"/>
          <c:order val="0"/>
          <c:tx>
            <c:strRef>
              <c:f>Massenkräfte!$K$4</c:f>
              <c:strCache>
                <c:ptCount val="1"/>
                <c:pt idx="0">
                  <c:v>1. 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Massenkräfte!$K$5:$K$77</c:f>
              <c:numCache>
                <c:formatCode>0.000000</c:formatCode>
                <c:ptCount val="73"/>
                <c:pt idx="0">
                  <c:v>0.787093175294324</c:v>
                </c:pt>
                <c:pt idx="1">
                  <c:v>0.784098048132402</c:v>
                </c:pt>
                <c:pt idx="2">
                  <c:v>0.775135461372847</c:v>
                </c:pt>
                <c:pt idx="3">
                  <c:v>0.760273625712656</c:v>
                </c:pt>
                <c:pt idx="4">
                  <c:v>0.739625648695025</c:v>
                </c:pt>
                <c:pt idx="5">
                  <c:v>0.713348673892648</c:v>
                </c:pt>
                <c:pt idx="6">
                  <c:v>0.681642684950243</c:v>
                </c:pt>
                <c:pt idx="7">
                  <c:v>0.644748983588259</c:v>
                </c:pt>
                <c:pt idx="8">
                  <c:v>0.602948353151088</c:v>
                </c:pt>
                <c:pt idx="9">
                  <c:v>0.556558921676268</c:v>
                </c:pt>
                <c:pt idx="10">
                  <c:v>0.505933740748027</c:v>
                </c:pt>
                <c:pt idx="11">
                  <c:v>0.451458098561547</c:v>
                </c:pt>
                <c:pt idx="12">
                  <c:v>0.393546587647162</c:v>
                </c:pt>
                <c:pt idx="13">
                  <c:v>0.332639949570855</c:v>
                </c:pt>
                <c:pt idx="14">
                  <c:v>0.26920172062482</c:v>
                </c:pt>
                <c:pt idx="15">
                  <c:v>0.203714704036388</c:v>
                </c:pt>
                <c:pt idx="16">
                  <c:v>0.136677295543937</c:v>
                </c:pt>
                <c:pt idx="17">
                  <c:v>0.0685996903043895</c:v>
                </c:pt>
                <c:pt idx="18">
                  <c:v>4.8195556887746E-017</c:v>
                </c:pt>
                <c:pt idx="19">
                  <c:v>-0.0685996903043895</c:v>
                </c:pt>
                <c:pt idx="20">
                  <c:v>-0.136677295543937</c:v>
                </c:pt>
                <c:pt idx="21">
                  <c:v>-0.203714704036388</c:v>
                </c:pt>
                <c:pt idx="22">
                  <c:v>-0.26920172062482</c:v>
                </c:pt>
                <c:pt idx="23">
                  <c:v>-0.332639949570855</c:v>
                </c:pt>
                <c:pt idx="24">
                  <c:v>-0.393546587647162</c:v>
                </c:pt>
                <c:pt idx="25">
                  <c:v>-0.451458098561547</c:v>
                </c:pt>
                <c:pt idx="26">
                  <c:v>-0.505933740748027</c:v>
                </c:pt>
                <c:pt idx="27">
                  <c:v>-0.556558921676268</c:v>
                </c:pt>
                <c:pt idx="28">
                  <c:v>-0.602948353151088</c:v>
                </c:pt>
                <c:pt idx="29">
                  <c:v>-0.644748983588259</c:v>
                </c:pt>
                <c:pt idx="30">
                  <c:v>-0.681642684950243</c:v>
                </c:pt>
                <c:pt idx="31">
                  <c:v>-0.713348673892648</c:v>
                </c:pt>
                <c:pt idx="32">
                  <c:v>-0.739625648695025</c:v>
                </c:pt>
                <c:pt idx="33">
                  <c:v>-0.760273625712656</c:v>
                </c:pt>
                <c:pt idx="34">
                  <c:v>-0.775135461372847</c:v>
                </c:pt>
                <c:pt idx="35">
                  <c:v>-0.784098048132402</c:v>
                </c:pt>
                <c:pt idx="36">
                  <c:v>-0.787093175294324</c:v>
                </c:pt>
                <c:pt idx="37">
                  <c:v>-0.784098048132402</c:v>
                </c:pt>
                <c:pt idx="38">
                  <c:v>-0.775135461372847</c:v>
                </c:pt>
                <c:pt idx="39">
                  <c:v>-0.760273625712656</c:v>
                </c:pt>
                <c:pt idx="40">
                  <c:v>-0.739625648695025</c:v>
                </c:pt>
                <c:pt idx="41">
                  <c:v>-0.713348673892649</c:v>
                </c:pt>
                <c:pt idx="42">
                  <c:v>-0.681642684950243</c:v>
                </c:pt>
                <c:pt idx="43">
                  <c:v>-0.644748983588259</c:v>
                </c:pt>
                <c:pt idx="44">
                  <c:v>-0.602948353151088</c:v>
                </c:pt>
                <c:pt idx="45">
                  <c:v>-0.556558921676268</c:v>
                </c:pt>
                <c:pt idx="46">
                  <c:v>-0.505933740748027</c:v>
                </c:pt>
                <c:pt idx="47">
                  <c:v>-0.451458098561548</c:v>
                </c:pt>
                <c:pt idx="48">
                  <c:v>-0.393546587647162</c:v>
                </c:pt>
                <c:pt idx="49">
                  <c:v>-0.332639949570855</c:v>
                </c:pt>
                <c:pt idx="50">
                  <c:v>-0.269201720624821</c:v>
                </c:pt>
                <c:pt idx="51">
                  <c:v>-0.203714704036388</c:v>
                </c:pt>
                <c:pt idx="52">
                  <c:v>-0.136677295543937</c:v>
                </c:pt>
                <c:pt idx="53">
                  <c:v>-0.0685996903043896</c:v>
                </c:pt>
                <c:pt idx="54">
                  <c:v>-1.44586670663238E-016</c:v>
                </c:pt>
                <c:pt idx="55">
                  <c:v>0.0685996903043893</c:v>
                </c:pt>
                <c:pt idx="56">
                  <c:v>0.136677295543937</c:v>
                </c:pt>
                <c:pt idx="57">
                  <c:v>0.203714704036388</c:v>
                </c:pt>
                <c:pt idx="58">
                  <c:v>0.26920172062482</c:v>
                </c:pt>
                <c:pt idx="59">
                  <c:v>0.332639949570855</c:v>
                </c:pt>
                <c:pt idx="60">
                  <c:v>0.393546587647162</c:v>
                </c:pt>
                <c:pt idx="61">
                  <c:v>0.451458098561547</c:v>
                </c:pt>
                <c:pt idx="62">
                  <c:v>0.505933740748027</c:v>
                </c:pt>
                <c:pt idx="63">
                  <c:v>0.556558921676268</c:v>
                </c:pt>
                <c:pt idx="64">
                  <c:v>0.602948353151088</c:v>
                </c:pt>
                <c:pt idx="65">
                  <c:v>0.644748983588259</c:v>
                </c:pt>
                <c:pt idx="66">
                  <c:v>0.681642684950242</c:v>
                </c:pt>
                <c:pt idx="67">
                  <c:v>0.713348673892648</c:v>
                </c:pt>
                <c:pt idx="68">
                  <c:v>0.739625648695025</c:v>
                </c:pt>
                <c:pt idx="69">
                  <c:v>0.760273625712656</c:v>
                </c:pt>
                <c:pt idx="70">
                  <c:v>0.775135461372847</c:v>
                </c:pt>
                <c:pt idx="71">
                  <c:v>0.784098048132402</c:v>
                </c:pt>
                <c:pt idx="72">
                  <c:v>0.787093175294324</c:v>
                </c:pt>
              </c:numCache>
            </c:numRef>
          </c:yVal>
          <c:smooth val="1"/>
        </c:ser>
        <c:axId val="79424184"/>
        <c:axId val="97733535"/>
      </c:scatterChart>
      <c:valAx>
        <c:axId val="79424184"/>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60173457290822"/>
              <c:y val="0.852870592578918"/>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97733535"/>
        <c:crossesAt val="0"/>
        <c:crossBetween val="midCat"/>
        <c:majorUnit val="90"/>
        <c:minorUnit val="15"/>
      </c:valAx>
      <c:valAx>
        <c:axId val="97733535"/>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577775004679603"/>
              <c:y val="0.0210448587779214"/>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79424184"/>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2.Ordnung</a:t>
            </a:r>
          </a:p>
        </c:rich>
      </c:tx>
      <c:layout>
        <c:manualLayout>
          <c:xMode val="edge"/>
          <c:yMode val="edge"/>
          <c:x val="0.473201472515131"/>
          <c:y val="0.0294936004451864"/>
        </c:manualLayout>
      </c:layout>
      <c:overlay val="0"/>
      <c:spPr>
        <a:noFill/>
        <a:ln w="0">
          <a:noFill/>
        </a:ln>
      </c:spPr>
    </c:title>
    <c:autoTitleDeleted val="0"/>
    <c:plotArea>
      <c:layout>
        <c:manualLayout>
          <c:xMode val="edge"/>
          <c:yMode val="edge"/>
          <c:x val="0.0574655269233169"/>
          <c:y val="0.150435911704693"/>
          <c:w val="0.942035315405254"/>
          <c:h val="0.848080133555927"/>
        </c:manualLayout>
      </c:layout>
      <c:scatterChart>
        <c:scatterStyle val="line"/>
        <c:varyColors val="0"/>
        <c:ser>
          <c:idx val="0"/>
          <c:order val="0"/>
          <c:tx>
            <c:strRef>
              <c:f>Massenkräfte!$L$4</c:f>
              <c:strCache>
                <c:ptCount val="1"/>
                <c:pt idx="0">
                  <c:v>2.Ordnung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Massenkräfte!$L$5:$L$77</c:f>
              <c:numCache>
                <c:formatCode>0.000000</c:formatCode>
                <c:ptCount val="73"/>
                <c:pt idx="0">
                  <c:v>0.216937341600556</c:v>
                </c:pt>
                <c:pt idx="1">
                  <c:v>0.213641575926085</c:v>
                </c:pt>
                <c:pt idx="2">
                  <c:v>0.203854419074954</c:v>
                </c:pt>
                <c:pt idx="3">
                  <c:v>0.187873248855544</c:v>
                </c:pt>
                <c:pt idx="4">
                  <c:v>0.166183645038109</c:v>
                </c:pt>
                <c:pt idx="5">
                  <c:v>0.139444635259173</c:v>
                </c:pt>
                <c:pt idx="6">
                  <c:v>0.108468670800278</c:v>
                </c:pt>
                <c:pt idx="7">
                  <c:v>0.0741969406669116</c:v>
                </c:pt>
                <c:pt idx="8">
                  <c:v>0.0376707740368449</c:v>
                </c:pt>
                <c:pt idx="9">
                  <c:v>1.32835810503328E-017</c:v>
                </c:pt>
                <c:pt idx="10">
                  <c:v>-0.0376707740368448</c:v>
                </c:pt>
                <c:pt idx="11">
                  <c:v>-0.0741969406669116</c:v>
                </c:pt>
                <c:pt idx="12">
                  <c:v>-0.108468670800278</c:v>
                </c:pt>
                <c:pt idx="13">
                  <c:v>-0.139444635259173</c:v>
                </c:pt>
                <c:pt idx="14">
                  <c:v>-0.166183645038109</c:v>
                </c:pt>
                <c:pt idx="15">
                  <c:v>-0.187873248855544</c:v>
                </c:pt>
                <c:pt idx="16">
                  <c:v>-0.203854419074954</c:v>
                </c:pt>
                <c:pt idx="17">
                  <c:v>-0.213641575926085</c:v>
                </c:pt>
                <c:pt idx="18">
                  <c:v>-0.216937341600556</c:v>
                </c:pt>
                <c:pt idx="19">
                  <c:v>-0.213641575926085</c:v>
                </c:pt>
                <c:pt idx="20">
                  <c:v>-0.203854419074954</c:v>
                </c:pt>
                <c:pt idx="21">
                  <c:v>-0.187873248855544</c:v>
                </c:pt>
                <c:pt idx="22">
                  <c:v>-0.166183645038109</c:v>
                </c:pt>
                <c:pt idx="23">
                  <c:v>-0.139444635259173</c:v>
                </c:pt>
                <c:pt idx="24">
                  <c:v>-0.108468670800278</c:v>
                </c:pt>
                <c:pt idx="25">
                  <c:v>-0.0741969406669117</c:v>
                </c:pt>
                <c:pt idx="26">
                  <c:v>-0.0376707740368448</c:v>
                </c:pt>
                <c:pt idx="27">
                  <c:v>-3.98507431509985E-017</c:v>
                </c:pt>
                <c:pt idx="28">
                  <c:v>0.0376707740368448</c:v>
                </c:pt>
                <c:pt idx="29">
                  <c:v>0.0741969406669115</c:v>
                </c:pt>
                <c:pt idx="30">
                  <c:v>0.108468670800278</c:v>
                </c:pt>
                <c:pt idx="31">
                  <c:v>0.139444635259173</c:v>
                </c:pt>
                <c:pt idx="32">
                  <c:v>0.166183645038109</c:v>
                </c:pt>
                <c:pt idx="33">
                  <c:v>0.187873248855544</c:v>
                </c:pt>
                <c:pt idx="34">
                  <c:v>0.203854419074954</c:v>
                </c:pt>
                <c:pt idx="35">
                  <c:v>0.213641575926085</c:v>
                </c:pt>
                <c:pt idx="36">
                  <c:v>0.216937341600556</c:v>
                </c:pt>
                <c:pt idx="37">
                  <c:v>0.213641575926085</c:v>
                </c:pt>
                <c:pt idx="38">
                  <c:v>0.203854419074954</c:v>
                </c:pt>
                <c:pt idx="39">
                  <c:v>0.187873248855544</c:v>
                </c:pt>
                <c:pt idx="40">
                  <c:v>0.166183645038109</c:v>
                </c:pt>
                <c:pt idx="41">
                  <c:v>0.139444635259173</c:v>
                </c:pt>
                <c:pt idx="42">
                  <c:v>0.108468670800278</c:v>
                </c:pt>
                <c:pt idx="43">
                  <c:v>0.0741969406669118</c:v>
                </c:pt>
                <c:pt idx="44">
                  <c:v>0.0376707740368449</c:v>
                </c:pt>
                <c:pt idx="45">
                  <c:v>6.64179052516641E-017</c:v>
                </c:pt>
                <c:pt idx="46">
                  <c:v>-0.0376707740368447</c:v>
                </c:pt>
                <c:pt idx="47">
                  <c:v>-0.0741969406669115</c:v>
                </c:pt>
                <c:pt idx="48">
                  <c:v>-0.108468670800278</c:v>
                </c:pt>
                <c:pt idx="49">
                  <c:v>-0.139444635259173</c:v>
                </c:pt>
                <c:pt idx="50">
                  <c:v>-0.166183645038109</c:v>
                </c:pt>
                <c:pt idx="51">
                  <c:v>-0.187873248855544</c:v>
                </c:pt>
                <c:pt idx="52">
                  <c:v>-0.203854419074954</c:v>
                </c:pt>
                <c:pt idx="53">
                  <c:v>-0.213641575926085</c:v>
                </c:pt>
                <c:pt idx="54">
                  <c:v>-0.216937341600556</c:v>
                </c:pt>
                <c:pt idx="55">
                  <c:v>-0.213641575926085</c:v>
                </c:pt>
                <c:pt idx="56">
                  <c:v>-0.203854419074954</c:v>
                </c:pt>
                <c:pt idx="57">
                  <c:v>-0.187873248855544</c:v>
                </c:pt>
                <c:pt idx="58">
                  <c:v>-0.166183645038109</c:v>
                </c:pt>
                <c:pt idx="59">
                  <c:v>-0.139444635259173</c:v>
                </c:pt>
                <c:pt idx="60">
                  <c:v>-0.108468670800278</c:v>
                </c:pt>
                <c:pt idx="61">
                  <c:v>-0.0741969406669116</c:v>
                </c:pt>
                <c:pt idx="62">
                  <c:v>-0.0376707740368449</c:v>
                </c:pt>
                <c:pt idx="63">
                  <c:v>-9.29850673523298E-017</c:v>
                </c:pt>
                <c:pt idx="64">
                  <c:v>0.0376707740368447</c:v>
                </c:pt>
                <c:pt idx="65">
                  <c:v>0.0741969406669114</c:v>
                </c:pt>
                <c:pt idx="66">
                  <c:v>0.108468670800278</c:v>
                </c:pt>
                <c:pt idx="67">
                  <c:v>0.139444635259173</c:v>
                </c:pt>
                <c:pt idx="68">
                  <c:v>0.166183645038109</c:v>
                </c:pt>
                <c:pt idx="69">
                  <c:v>0.187873248855544</c:v>
                </c:pt>
                <c:pt idx="70">
                  <c:v>0.203854419074954</c:v>
                </c:pt>
                <c:pt idx="71">
                  <c:v>0.213641575926085</c:v>
                </c:pt>
                <c:pt idx="72">
                  <c:v>0.216937341600556</c:v>
                </c:pt>
              </c:numCache>
            </c:numRef>
          </c:yVal>
          <c:smooth val="1"/>
        </c:ser>
        <c:axId val="76884710"/>
        <c:axId val="45719423"/>
      </c:scatterChart>
      <c:valAx>
        <c:axId val="7688471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6679353590816"/>
              <c:y val="0.867000556483027"/>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45719423"/>
        <c:crossesAt val="0"/>
        <c:crossBetween val="midCat"/>
        <c:majorUnit val="90"/>
        <c:minorUnit val="15"/>
      </c:valAx>
      <c:valAx>
        <c:axId val="45719423"/>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595245523179634"/>
              <c:y val="0.026340196624003"/>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76884710"/>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4.Ordnung</a:t>
            </a:r>
          </a:p>
        </c:rich>
      </c:tx>
      <c:layout>
        <c:manualLayout>
          <c:xMode val="edge"/>
          <c:yMode val="edge"/>
          <c:x val="0.476633181506208"/>
          <c:y val="0.01892232834745"/>
        </c:manualLayout>
      </c:layout>
      <c:overlay val="0"/>
      <c:spPr>
        <a:noFill/>
        <a:ln w="0">
          <a:noFill/>
        </a:ln>
      </c:spPr>
    </c:title>
    <c:autoTitleDeleted val="0"/>
    <c:plotArea>
      <c:layout>
        <c:manualLayout>
          <c:xMode val="edge"/>
          <c:yMode val="edge"/>
          <c:x val="0.0308229862107693"/>
          <c:y val="0.128852045413588"/>
          <c:w val="0.968677856117801"/>
          <c:h val="0.869706253378987"/>
        </c:manualLayout>
      </c:layout>
      <c:scatterChart>
        <c:scatterStyle val="line"/>
        <c:varyColors val="0"/>
        <c:ser>
          <c:idx val="0"/>
          <c:order val="0"/>
          <c:tx>
            <c:strRef>
              <c:f>"4.Ordnung"</c:f>
              <c:strCache>
                <c:ptCount val="1"/>
                <c:pt idx="0">
                  <c:v>4.Ordnung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Massenkräfte!$M$5:$M$77</c:f>
              <c:numCache>
                <c:formatCode>0.000000</c:formatCode>
                <c:ptCount val="73"/>
                <c:pt idx="0">
                  <c:v>-0.00411993777640432</c:v>
                </c:pt>
                <c:pt idx="1">
                  <c:v>-0.00387147512658424</c:v>
                </c:pt>
                <c:pt idx="2">
                  <c:v>-0.00315605543961048</c:v>
                </c:pt>
                <c:pt idx="3">
                  <c:v>-0.00205996888820216</c:v>
                </c:pt>
                <c:pt idx="4">
                  <c:v>-0.000715419686973755</c:v>
                </c:pt>
                <c:pt idx="5">
                  <c:v>0.000715419686973754</c:v>
                </c:pt>
                <c:pt idx="6">
                  <c:v>0.00205996888820216</c:v>
                </c:pt>
                <c:pt idx="7">
                  <c:v>0.00315605543961048</c:v>
                </c:pt>
                <c:pt idx="8">
                  <c:v>0.00387147512658424</c:v>
                </c:pt>
                <c:pt idx="9">
                  <c:v>0.00411993777640432</c:v>
                </c:pt>
                <c:pt idx="10">
                  <c:v>0.00387147512658424</c:v>
                </c:pt>
                <c:pt idx="11">
                  <c:v>0.00315605543961048</c:v>
                </c:pt>
                <c:pt idx="12">
                  <c:v>0.00205996888820216</c:v>
                </c:pt>
                <c:pt idx="13">
                  <c:v>0.000715419686973754</c:v>
                </c:pt>
                <c:pt idx="14">
                  <c:v>-0.000715419686973753</c:v>
                </c:pt>
                <c:pt idx="15">
                  <c:v>-0.00205996888820216</c:v>
                </c:pt>
                <c:pt idx="16">
                  <c:v>-0.00315605543961048</c:v>
                </c:pt>
                <c:pt idx="17">
                  <c:v>-0.00387147512658424</c:v>
                </c:pt>
                <c:pt idx="18">
                  <c:v>-0.00411993777640432</c:v>
                </c:pt>
                <c:pt idx="19">
                  <c:v>-0.00387147512658424</c:v>
                </c:pt>
                <c:pt idx="20">
                  <c:v>-0.00315605543961048</c:v>
                </c:pt>
                <c:pt idx="21">
                  <c:v>-0.00205996888820216</c:v>
                </c:pt>
                <c:pt idx="22">
                  <c:v>-0.000715419686973755</c:v>
                </c:pt>
                <c:pt idx="23">
                  <c:v>0.000715419686973752</c:v>
                </c:pt>
                <c:pt idx="24">
                  <c:v>0.00205996888820215</c:v>
                </c:pt>
                <c:pt idx="25">
                  <c:v>0.00315605543961048</c:v>
                </c:pt>
                <c:pt idx="26">
                  <c:v>0.00387147512658424</c:v>
                </c:pt>
                <c:pt idx="27">
                  <c:v>0.00411993777640432</c:v>
                </c:pt>
                <c:pt idx="28">
                  <c:v>0.00387147512658424</c:v>
                </c:pt>
                <c:pt idx="29">
                  <c:v>0.00315605543961049</c:v>
                </c:pt>
                <c:pt idx="30">
                  <c:v>0.00205996888820216</c:v>
                </c:pt>
                <c:pt idx="31">
                  <c:v>0.000715419686973756</c:v>
                </c:pt>
                <c:pt idx="32">
                  <c:v>-0.000715419686973752</c:v>
                </c:pt>
                <c:pt idx="33">
                  <c:v>-0.00205996888820215</c:v>
                </c:pt>
                <c:pt idx="34">
                  <c:v>-0.00315605543961049</c:v>
                </c:pt>
                <c:pt idx="35">
                  <c:v>-0.00387147512658424</c:v>
                </c:pt>
                <c:pt idx="36">
                  <c:v>-0.00411993777640432</c:v>
                </c:pt>
                <c:pt idx="37">
                  <c:v>-0.00387147512658424</c:v>
                </c:pt>
                <c:pt idx="38">
                  <c:v>-0.00315605543961048</c:v>
                </c:pt>
                <c:pt idx="39">
                  <c:v>-0.00205996888820216</c:v>
                </c:pt>
                <c:pt idx="40">
                  <c:v>-0.000715419686973756</c:v>
                </c:pt>
                <c:pt idx="41">
                  <c:v>0.000715419686973751</c:v>
                </c:pt>
                <c:pt idx="42">
                  <c:v>0.00205996888820216</c:v>
                </c:pt>
                <c:pt idx="43">
                  <c:v>0.00315605543961048</c:v>
                </c:pt>
                <c:pt idx="44">
                  <c:v>0.00387147512658424</c:v>
                </c:pt>
                <c:pt idx="45">
                  <c:v>0.00411993777640432</c:v>
                </c:pt>
                <c:pt idx="46">
                  <c:v>0.00387147512658424</c:v>
                </c:pt>
                <c:pt idx="47">
                  <c:v>0.00315605543961049</c:v>
                </c:pt>
                <c:pt idx="48">
                  <c:v>0.00205996888820216</c:v>
                </c:pt>
                <c:pt idx="49">
                  <c:v>0.000715419686973764</c:v>
                </c:pt>
                <c:pt idx="50">
                  <c:v>-0.000715419686973744</c:v>
                </c:pt>
                <c:pt idx="51">
                  <c:v>-0.00205996888820216</c:v>
                </c:pt>
                <c:pt idx="52">
                  <c:v>-0.00315605543961048</c:v>
                </c:pt>
                <c:pt idx="53">
                  <c:v>-0.00387147512658424</c:v>
                </c:pt>
                <c:pt idx="54">
                  <c:v>-0.00411993777640432</c:v>
                </c:pt>
                <c:pt idx="55">
                  <c:v>-0.00387147512658424</c:v>
                </c:pt>
                <c:pt idx="56">
                  <c:v>-0.00315605543961049</c:v>
                </c:pt>
                <c:pt idx="57">
                  <c:v>-0.00205996888820215</c:v>
                </c:pt>
                <c:pt idx="58">
                  <c:v>-0.000715419686973764</c:v>
                </c:pt>
                <c:pt idx="59">
                  <c:v>0.000715419686973758</c:v>
                </c:pt>
                <c:pt idx="60">
                  <c:v>0.00205996888820216</c:v>
                </c:pt>
                <c:pt idx="61">
                  <c:v>0.00315605543961048</c:v>
                </c:pt>
                <c:pt idx="62">
                  <c:v>0.00387147512658424</c:v>
                </c:pt>
                <c:pt idx="63">
                  <c:v>0.00411993777640432</c:v>
                </c:pt>
                <c:pt idx="64">
                  <c:v>0.00387147512658424</c:v>
                </c:pt>
                <c:pt idx="65">
                  <c:v>0.00315605543961049</c:v>
                </c:pt>
                <c:pt idx="66">
                  <c:v>0.00205996888820216</c:v>
                </c:pt>
                <c:pt idx="67">
                  <c:v>0.000715419686973765</c:v>
                </c:pt>
                <c:pt idx="68">
                  <c:v>-0.000715419686973757</c:v>
                </c:pt>
                <c:pt idx="69">
                  <c:v>-0.00205996888820216</c:v>
                </c:pt>
                <c:pt idx="70">
                  <c:v>-0.00315605543961047</c:v>
                </c:pt>
                <c:pt idx="71">
                  <c:v>-0.00387147512658424</c:v>
                </c:pt>
                <c:pt idx="72">
                  <c:v>-0.00411993777640432</c:v>
                </c:pt>
              </c:numCache>
            </c:numRef>
          </c:yVal>
          <c:smooth val="1"/>
        </c:ser>
        <c:axId val="68449036"/>
        <c:axId val="44969764"/>
      </c:scatterChart>
      <c:valAx>
        <c:axId val="68449036"/>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6679353590816"/>
              <c:y val="0.865921787709497"/>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44969764"/>
        <c:crossesAt val="0"/>
        <c:crossBetween val="midCat"/>
        <c:majorUnit val="90"/>
        <c:minorUnit val="15"/>
      </c:valAx>
      <c:valAx>
        <c:axId val="44969764"/>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439882697947214"/>
              <c:y val="0.0207244548567309"/>
            </c:manualLayout>
          </c:layout>
          <c:overlay val="0"/>
          <c:spPr>
            <a:noFill/>
            <a:ln w="0">
              <a:noFill/>
            </a:ln>
          </c:spPr>
        </c:title>
        <c:numFmt formatCode="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68449036"/>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6.Ordnung</a:t>
            </a:r>
          </a:p>
        </c:rich>
      </c:tx>
      <c:layout>
        <c:manualLayout>
          <c:xMode val="edge"/>
          <c:yMode val="edge"/>
          <c:x val="0.504648405815187"/>
          <c:y val="0.0190978537650055"/>
        </c:manualLayout>
      </c:layout>
      <c:overlay val="0"/>
      <c:spPr>
        <a:noFill/>
        <a:ln w="0">
          <a:noFill/>
        </a:ln>
      </c:spPr>
    </c:title>
    <c:autoTitleDeleted val="0"/>
    <c:plotArea>
      <c:layout>
        <c:manualLayout>
          <c:xMode val="edge"/>
          <c:yMode val="edge"/>
          <c:x val="0.00811131216072877"/>
          <c:y val="0.145689341578756"/>
          <c:w val="0.991389530167842"/>
          <c:h val="0.852855583848672"/>
        </c:manualLayout>
      </c:layout>
      <c:scatterChart>
        <c:scatterStyle val="line"/>
        <c:varyColors val="0"/>
        <c:ser>
          <c:idx val="0"/>
          <c:order val="0"/>
          <c:tx>
            <c:strRef>
              <c:f>Massenkräfte!$N$4</c:f>
              <c:strCache>
                <c:ptCount val="1"/>
                <c:pt idx="0">
                  <c:v>6.Ordnung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Massenkräfte!$N$5:$N$77</c:f>
              <c:numCache>
                <c:formatCode>0.000000</c:formatCode>
                <c:ptCount val="73"/>
                <c:pt idx="0">
                  <c:v>8.94208815251741E-005</c:v>
                </c:pt>
                <c:pt idx="1">
                  <c:v>7.74407550295994E-005</c:v>
                </c:pt>
                <c:pt idx="2">
                  <c:v>4.47104407625871E-005</c:v>
                </c:pt>
                <c:pt idx="3">
                  <c:v>5.47544981683696E-021</c:v>
                </c:pt>
                <c:pt idx="4">
                  <c:v>-4.47104407625871E-005</c:v>
                </c:pt>
                <c:pt idx="5">
                  <c:v>-7.74407550295994E-005</c:v>
                </c:pt>
                <c:pt idx="6">
                  <c:v>-8.94208815251741E-005</c:v>
                </c:pt>
                <c:pt idx="7">
                  <c:v>-7.74407550295994E-005</c:v>
                </c:pt>
                <c:pt idx="8">
                  <c:v>-4.47104407625871E-005</c:v>
                </c:pt>
                <c:pt idx="9">
                  <c:v>-1.64263494505109E-020</c:v>
                </c:pt>
                <c:pt idx="10">
                  <c:v>4.47104407625871E-005</c:v>
                </c:pt>
                <c:pt idx="11">
                  <c:v>7.74407550295994E-005</c:v>
                </c:pt>
                <c:pt idx="12">
                  <c:v>8.94208815251741E-005</c:v>
                </c:pt>
                <c:pt idx="13">
                  <c:v>7.74407550295994E-005</c:v>
                </c:pt>
                <c:pt idx="14">
                  <c:v>4.4710440762587E-005</c:v>
                </c:pt>
                <c:pt idx="15">
                  <c:v>2.73772490841848E-020</c:v>
                </c:pt>
                <c:pt idx="16">
                  <c:v>-4.4710440762587E-005</c:v>
                </c:pt>
                <c:pt idx="17">
                  <c:v>-7.74407550295994E-005</c:v>
                </c:pt>
                <c:pt idx="18">
                  <c:v>-8.94208815251741E-005</c:v>
                </c:pt>
                <c:pt idx="19">
                  <c:v>-7.74407550295994E-005</c:v>
                </c:pt>
                <c:pt idx="20">
                  <c:v>-4.47104407625871E-005</c:v>
                </c:pt>
                <c:pt idx="21">
                  <c:v>-3.83281487178587E-020</c:v>
                </c:pt>
                <c:pt idx="22">
                  <c:v>4.4710440762587E-005</c:v>
                </c:pt>
                <c:pt idx="23">
                  <c:v>7.74407550295994E-005</c:v>
                </c:pt>
                <c:pt idx="24">
                  <c:v>8.94208815251741E-005</c:v>
                </c:pt>
                <c:pt idx="25">
                  <c:v>7.74407550295994E-005</c:v>
                </c:pt>
                <c:pt idx="26">
                  <c:v>4.47104407625872E-005</c:v>
                </c:pt>
                <c:pt idx="27">
                  <c:v>2.08122442833975E-019</c:v>
                </c:pt>
                <c:pt idx="28">
                  <c:v>-4.47104407625871E-005</c:v>
                </c:pt>
                <c:pt idx="29">
                  <c:v>-7.74407550295994E-005</c:v>
                </c:pt>
                <c:pt idx="30">
                  <c:v>-8.94208815251741E-005</c:v>
                </c:pt>
                <c:pt idx="31">
                  <c:v>-7.74407550295995E-005</c:v>
                </c:pt>
                <c:pt idx="32">
                  <c:v>-4.47104407625872E-005</c:v>
                </c:pt>
                <c:pt idx="33">
                  <c:v>9.8613446497236E-020</c:v>
                </c:pt>
                <c:pt idx="34">
                  <c:v>4.47104407625871E-005</c:v>
                </c:pt>
                <c:pt idx="35">
                  <c:v>7.74407550295994E-005</c:v>
                </c:pt>
                <c:pt idx="36">
                  <c:v>8.94208815251741E-005</c:v>
                </c:pt>
                <c:pt idx="37">
                  <c:v>7.74407550295993E-005</c:v>
                </c:pt>
                <c:pt idx="38">
                  <c:v>4.4710440762587E-005</c:v>
                </c:pt>
                <c:pt idx="39">
                  <c:v>-8.76625468635621E-020</c:v>
                </c:pt>
                <c:pt idx="40">
                  <c:v>-4.47104407625871E-005</c:v>
                </c:pt>
                <c:pt idx="41">
                  <c:v>-7.74407550295994E-005</c:v>
                </c:pt>
                <c:pt idx="42">
                  <c:v>-8.94208815251741E-005</c:v>
                </c:pt>
                <c:pt idx="43">
                  <c:v>-7.74407550295995E-005</c:v>
                </c:pt>
                <c:pt idx="44">
                  <c:v>-4.47104407625872E-005</c:v>
                </c:pt>
                <c:pt idx="45">
                  <c:v>7.67116472298882E-020</c:v>
                </c:pt>
                <c:pt idx="46">
                  <c:v>4.47104407625871E-005</c:v>
                </c:pt>
                <c:pt idx="47">
                  <c:v>7.74407550295994E-005</c:v>
                </c:pt>
                <c:pt idx="48">
                  <c:v>8.94208815251741E-005</c:v>
                </c:pt>
                <c:pt idx="49">
                  <c:v>7.74407550295995E-005</c:v>
                </c:pt>
                <c:pt idx="50">
                  <c:v>4.47104407625872E-005</c:v>
                </c:pt>
                <c:pt idx="51">
                  <c:v>2.51926041368671E-019</c:v>
                </c:pt>
                <c:pt idx="52">
                  <c:v>-4.47104407625868E-005</c:v>
                </c:pt>
                <c:pt idx="53">
                  <c:v>-7.74407550295992E-005</c:v>
                </c:pt>
                <c:pt idx="54">
                  <c:v>-8.94208815251741E-005</c:v>
                </c:pt>
                <c:pt idx="55">
                  <c:v>-7.74407550295993E-005</c:v>
                </c:pt>
                <c:pt idx="56">
                  <c:v>-4.4710440762587E-005</c:v>
                </c:pt>
                <c:pt idx="57">
                  <c:v>5.48098479625404E-020</c:v>
                </c:pt>
                <c:pt idx="58">
                  <c:v>4.47104407625871E-005</c:v>
                </c:pt>
                <c:pt idx="59">
                  <c:v>7.74407550295994E-005</c:v>
                </c:pt>
                <c:pt idx="60">
                  <c:v>8.94208815251741E-005</c:v>
                </c:pt>
                <c:pt idx="61">
                  <c:v>7.74407550295995E-005</c:v>
                </c:pt>
                <c:pt idx="62">
                  <c:v>4.47104407625873E-005</c:v>
                </c:pt>
                <c:pt idx="63">
                  <c:v>5.91514629600904E-019</c:v>
                </c:pt>
                <c:pt idx="64">
                  <c:v>-4.47104407625868E-005</c:v>
                </c:pt>
                <c:pt idx="65">
                  <c:v>-7.74407550295994E-005</c:v>
                </c:pt>
                <c:pt idx="66">
                  <c:v>-8.94208815251741E-005</c:v>
                </c:pt>
                <c:pt idx="67">
                  <c:v>-7.74407550295995E-005</c:v>
                </c:pt>
                <c:pt idx="68">
                  <c:v>-4.4710440762587E-005</c:v>
                </c:pt>
                <c:pt idx="69">
                  <c:v>-2.84778740269693E-019</c:v>
                </c:pt>
                <c:pt idx="70">
                  <c:v>4.47104407625871E-005</c:v>
                </c:pt>
                <c:pt idx="71">
                  <c:v>7.74407550295992E-005</c:v>
                </c:pt>
                <c:pt idx="72">
                  <c:v>8.94208815251741E-005</c:v>
                </c:pt>
              </c:numCache>
            </c:numRef>
          </c:yVal>
          <c:smooth val="1"/>
        </c:ser>
        <c:axId val="84634027"/>
        <c:axId val="91483365"/>
      </c:scatterChart>
      <c:valAx>
        <c:axId val="84634027"/>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6679353590816"/>
              <c:y val="0.86977082575482"/>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91483365"/>
        <c:crossesAt val="0"/>
        <c:crossBetween val="midCat"/>
        <c:majorUnit val="90"/>
        <c:minorUnit val="15"/>
      </c:valAx>
      <c:valAx>
        <c:axId val="91483365"/>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422412179447183"/>
              <c:y val="0.0256456893415788"/>
            </c:manualLayout>
          </c:layout>
          <c:overlay val="0"/>
          <c:spPr>
            <a:noFill/>
            <a:ln w="0">
              <a:noFill/>
            </a:ln>
          </c:spPr>
        </c:title>
        <c:numFmt formatCode="0.0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84634027"/>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ea typeface="DejaVu Sans"/>
              </a:rPr>
              <a:t>Ausgleich 1.Ordnung</a:t>
            </a:r>
          </a:p>
        </c:rich>
      </c:tx>
      <c:overlay val="0"/>
      <c:spPr>
        <a:noFill/>
        <a:ln w="0">
          <a:noFill/>
        </a:ln>
      </c:spPr>
    </c:title>
    <c:autoTitleDeleted val="0"/>
    <c:plotArea>
      <c:layout>
        <c:manualLayout>
          <c:xMode val="edge"/>
          <c:yMode val="edge"/>
          <c:x val="0.0379983777375679"/>
          <c:y val="0.153208363374189"/>
          <c:w val="0.961502464591003"/>
          <c:h val="0.84534967555876"/>
        </c:manualLayout>
      </c:layout>
      <c:scatterChart>
        <c:scatterStyle val="line"/>
        <c:varyColors val="0"/>
        <c:ser>
          <c:idx val="0"/>
          <c:order val="0"/>
          <c:tx>
            <c:strRef>
              <c:f>Massenkräfte!$P$4</c:f>
              <c:strCache>
                <c:ptCount val="1"/>
                <c:pt idx="0">
                  <c:v>Ausgleich
1. Ordnung</c:v>
                </c:pt>
              </c:strCache>
            </c:strRef>
          </c:tx>
          <c:spPr>
            <a:solidFill>
              <a:srgbClr val="000080"/>
            </a:solidFill>
            <a:ln w="12600">
              <a:solidFill>
                <a:srgbClr val="000080"/>
              </a:solidFill>
              <a:round/>
            </a:ln>
          </c:spPr>
          <c:marker>
            <c:symbol val="none"/>
          </c:marker>
          <c:dLbls>
            <c:txPr>
              <a:bodyPr wrap="none"/>
              <a:lstStyle/>
              <a:p>
                <a:pPr>
                  <a:defRPr b="0" sz="1000" strike="noStrike" u="none">
                    <a:solidFill>
                      <a:srgbClr val="000000"/>
                    </a:solidFill>
                    <a:uFillTx/>
                    <a:latin typeface="Arial"/>
                    <a:ea typeface="DejaVu Sans"/>
                  </a:defRPr>
                </a:pPr>
              </a:p>
            </c:txPr>
            <c:dLblPos val="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Massenkräfte!$P$5:$P$77</c:f>
              <c:numCache>
                <c:formatCode>0.000000</c:formatCode>
                <c:ptCount val="73"/>
                <c:pt idx="0">
                  <c:v>0.212906824705677</c:v>
                </c:pt>
                <c:pt idx="1">
                  <c:v>0.20984754155453</c:v>
                </c:pt>
                <c:pt idx="2">
                  <c:v>0.200743074076106</c:v>
                </c:pt>
                <c:pt idx="3">
                  <c:v>0.185813279967342</c:v>
                </c:pt>
                <c:pt idx="4">
                  <c:v>0.165423514910373</c:v>
                </c:pt>
                <c:pt idx="5">
                  <c:v>0.140082614191118</c:v>
                </c:pt>
                <c:pt idx="6">
                  <c:v>0.110439218806955</c:v>
                </c:pt>
                <c:pt idx="7">
                  <c:v>0.0772755553514926</c:v>
                </c:pt>
                <c:pt idx="8">
                  <c:v>0.0414975387226665</c:v>
                </c:pt>
                <c:pt idx="9">
                  <c:v>0.00411993777640429</c:v>
                </c:pt>
                <c:pt idx="10">
                  <c:v>-0.033754588469498</c:v>
                </c:pt>
                <c:pt idx="11">
                  <c:v>-0.0709634444722715</c:v>
                </c:pt>
                <c:pt idx="12">
                  <c:v>-0.10631928103055</c:v>
                </c:pt>
                <c:pt idx="13">
                  <c:v>-0.13865177481717</c:v>
                </c:pt>
                <c:pt idx="14">
                  <c:v>-0.16685435428432</c:v>
                </c:pt>
                <c:pt idx="15">
                  <c:v>-0.189933217743746</c:v>
                </c:pt>
                <c:pt idx="16">
                  <c:v>-0.207055184955327</c:v>
                </c:pt>
                <c:pt idx="17">
                  <c:v>-0.217590491807699</c:v>
                </c:pt>
                <c:pt idx="18">
                  <c:v>-0.221146700258485</c:v>
                </c:pt>
                <c:pt idx="19">
                  <c:v>-0.217590491807699</c:v>
                </c:pt>
                <c:pt idx="20">
                  <c:v>-0.207055184955327</c:v>
                </c:pt>
                <c:pt idx="21">
                  <c:v>-0.189933217743746</c:v>
                </c:pt>
                <c:pt idx="22">
                  <c:v>-0.16685435428432</c:v>
                </c:pt>
                <c:pt idx="23">
                  <c:v>-0.13865177481717</c:v>
                </c:pt>
                <c:pt idx="24">
                  <c:v>-0.106319281030551</c:v>
                </c:pt>
                <c:pt idx="25">
                  <c:v>-0.0709634444722717</c:v>
                </c:pt>
                <c:pt idx="26">
                  <c:v>-0.033754588469498</c:v>
                </c:pt>
                <c:pt idx="27">
                  <c:v>0.00411993777640429</c:v>
                </c:pt>
                <c:pt idx="28">
                  <c:v>0.0414975387226664</c:v>
                </c:pt>
                <c:pt idx="29">
                  <c:v>0.0772755553514923</c:v>
                </c:pt>
                <c:pt idx="30">
                  <c:v>0.110439218806955</c:v>
                </c:pt>
                <c:pt idx="31">
                  <c:v>0.140082614191118</c:v>
                </c:pt>
                <c:pt idx="32">
                  <c:v>0.165423514910373</c:v>
                </c:pt>
                <c:pt idx="33">
                  <c:v>0.185813279967342</c:v>
                </c:pt>
                <c:pt idx="34">
                  <c:v>0.200743074076106</c:v>
                </c:pt>
                <c:pt idx="35">
                  <c:v>0.20984754155453</c:v>
                </c:pt>
                <c:pt idx="36">
                  <c:v>0.212906824705677</c:v>
                </c:pt>
                <c:pt idx="37">
                  <c:v>0.20984754155453</c:v>
                </c:pt>
                <c:pt idx="38">
                  <c:v>0.200743074076106</c:v>
                </c:pt>
                <c:pt idx="39">
                  <c:v>0.185813279967342</c:v>
                </c:pt>
                <c:pt idx="40">
                  <c:v>0.165423514910373</c:v>
                </c:pt>
                <c:pt idx="41">
                  <c:v>0.140082614191118</c:v>
                </c:pt>
                <c:pt idx="42">
                  <c:v>0.110439218806955</c:v>
                </c:pt>
                <c:pt idx="43">
                  <c:v>0.0772755553514927</c:v>
                </c:pt>
                <c:pt idx="44">
                  <c:v>0.0414975387226665</c:v>
                </c:pt>
                <c:pt idx="45">
                  <c:v>0.0041199377764044</c:v>
                </c:pt>
                <c:pt idx="46">
                  <c:v>-0.0337545884694979</c:v>
                </c:pt>
                <c:pt idx="47">
                  <c:v>-0.0709634444722714</c:v>
                </c:pt>
                <c:pt idx="48">
                  <c:v>-0.10631928103055</c:v>
                </c:pt>
                <c:pt idx="49">
                  <c:v>-0.13865177481717</c:v>
                </c:pt>
                <c:pt idx="50">
                  <c:v>-0.16685435428432</c:v>
                </c:pt>
                <c:pt idx="51">
                  <c:v>-0.189933217743746</c:v>
                </c:pt>
                <c:pt idx="52">
                  <c:v>-0.207055184955327</c:v>
                </c:pt>
                <c:pt idx="53">
                  <c:v>-0.217590491807699</c:v>
                </c:pt>
                <c:pt idx="54">
                  <c:v>-0.221146700258485</c:v>
                </c:pt>
                <c:pt idx="55">
                  <c:v>-0.217590491807699</c:v>
                </c:pt>
                <c:pt idx="56">
                  <c:v>-0.207055184955327</c:v>
                </c:pt>
                <c:pt idx="57">
                  <c:v>-0.189933217743746</c:v>
                </c:pt>
                <c:pt idx="58">
                  <c:v>-0.166854354284321</c:v>
                </c:pt>
                <c:pt idx="59">
                  <c:v>-0.13865177481717</c:v>
                </c:pt>
                <c:pt idx="60">
                  <c:v>-0.10631928103055</c:v>
                </c:pt>
                <c:pt idx="61">
                  <c:v>-0.0709634444722715</c:v>
                </c:pt>
                <c:pt idx="62">
                  <c:v>-0.0337545884694981</c:v>
                </c:pt>
                <c:pt idx="63">
                  <c:v>0.00411993777640418</c:v>
                </c:pt>
                <c:pt idx="64">
                  <c:v>0.0414975387226664</c:v>
                </c:pt>
                <c:pt idx="65">
                  <c:v>0.0772755553514923</c:v>
                </c:pt>
                <c:pt idx="66">
                  <c:v>0.110439218806955</c:v>
                </c:pt>
                <c:pt idx="67">
                  <c:v>0.140082614191117</c:v>
                </c:pt>
                <c:pt idx="68">
                  <c:v>0.165423514910373</c:v>
                </c:pt>
                <c:pt idx="69">
                  <c:v>0.185813279967342</c:v>
                </c:pt>
                <c:pt idx="70">
                  <c:v>0.200743074076106</c:v>
                </c:pt>
                <c:pt idx="71">
                  <c:v>0.20984754155453</c:v>
                </c:pt>
                <c:pt idx="72">
                  <c:v>0.212906824705677</c:v>
                </c:pt>
              </c:numCache>
            </c:numRef>
          </c:yVal>
          <c:smooth val="1"/>
        </c:ser>
        <c:axId val="82007391"/>
        <c:axId val="92451777"/>
      </c:scatterChart>
      <c:valAx>
        <c:axId val="82007391"/>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φ</a:t>
                </a:r>
              </a:p>
            </c:rich>
          </c:tx>
          <c:layout>
            <c:manualLayout>
              <c:xMode val="edge"/>
              <c:yMode val="edge"/>
              <c:x val="0.854932301740812"/>
              <c:y val="0.865897620764239"/>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ea typeface="DejaVu Sans"/>
              </a:defRPr>
            </a:pPr>
          </a:p>
        </c:txPr>
        <c:crossAx val="92451777"/>
        <c:crossesAt val="0"/>
        <c:crossBetween val="midCat"/>
        <c:majorUnit val="90"/>
        <c:minorUnit val="15"/>
      </c:valAx>
      <c:valAx>
        <c:axId val="92451777"/>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ea typeface="DejaVu Sans"/>
                  </a:rPr>
                  <a:t>F/F</a:t>
                </a:r>
                <a:r>
                  <a:rPr b="1" sz="1000" strike="noStrike" u="none" baseline="-33000">
                    <a:solidFill>
                      <a:srgbClr val="000000"/>
                    </a:solidFill>
                    <a:uFillTx/>
                    <a:latin typeface="Arial"/>
                    <a:ea typeface="DejaVu Sans"/>
                  </a:rPr>
                  <a:t>max</a:t>
                </a:r>
              </a:p>
            </c:rich>
          </c:tx>
          <c:layout>
            <c:manualLayout>
              <c:xMode val="edge"/>
              <c:yMode val="edge"/>
              <c:x val="0.0439882697947214"/>
              <c:y val="0.030281182408075"/>
            </c:manualLayout>
          </c:layout>
          <c:overlay val="0"/>
          <c:spPr>
            <a:noFill/>
            <a:ln w="0">
              <a:noFill/>
            </a:ln>
          </c:spPr>
        </c:title>
        <c:numFmt formatCode="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ea typeface="DejaVu Sans"/>
              </a:defRPr>
            </a:pPr>
          </a:p>
        </c:txPr>
        <c:crossAx val="82007391"/>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
</Relationships>
</file>

<file path=xl/drawings/_rels/drawing2.xml.rels><?xml version="1.0" encoding="UTF-8"?>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 Id="rId4" Type="http://schemas.openxmlformats.org/officeDocument/2006/relationships/chart" Target="../charts/chart7.xml"/><Relationship Id="rId5" Type="http://schemas.openxmlformats.org/officeDocument/2006/relationships/chart" Target="../charts/chart8.xml"/><Relationship Id="rId6" Type="http://schemas.openxmlformats.org/officeDocument/2006/relationships/chart" Target="../charts/chart9.xml"/><Relationship Id="rId7" Type="http://schemas.openxmlformats.org/officeDocument/2006/relationships/chart" Target="../charts/chart10.xml"/><Relationship Id="rId8" Type="http://schemas.openxmlformats.org/officeDocument/2006/relationships/chart" Target="../charts/chart11.xml"/>
</Relationships>
</file>

<file path=xl/drawings/_rels/drawing3.xml.rels><?xml version="1.0" encoding="UTF-8"?>
<Relationships xmlns="http://schemas.openxmlformats.org/package/2006/relationships"><Relationship Id="rId1" Type="http://schemas.openxmlformats.org/officeDocument/2006/relationships/chart" Target="../charts/chart12.xml"/><Relationship Id="rId2" Type="http://schemas.openxmlformats.org/officeDocument/2006/relationships/chart" Target="../charts/chart13.xml"/><Relationship Id="rId3" Type="http://schemas.openxmlformats.org/officeDocument/2006/relationships/chart" Target="../charts/chart14.xml"/><Relationship Id="rId4" Type="http://schemas.openxmlformats.org/officeDocument/2006/relationships/chart" Target="../charts/chart15.xml"/><Relationship Id="rId5" Type="http://schemas.openxmlformats.org/officeDocument/2006/relationships/chart" Target="../charts/chart16.xml"/><Relationship Id="rId6" Type="http://schemas.openxmlformats.org/officeDocument/2006/relationships/chart" Target="../charts/chart17.xml"/><Relationship Id="rId7" Type="http://schemas.openxmlformats.org/officeDocument/2006/relationships/chart" Target="../charts/chart18.xml"/>
</Relationships>
</file>

<file path=xl/drawings/_rels/drawing5.xml.rels><?xml version="1.0" encoding="UTF-8"?>
<Relationships xmlns="http://schemas.openxmlformats.org/package/2006/relationships"><Relationship Id="rId1" Type="http://schemas.openxmlformats.org/officeDocument/2006/relationships/chart" Target="../charts/chart19.xml"/>
</Relationships>
</file>

<file path=xl/drawings/_rels/drawing6.xml.rels><?xml version="1.0" encoding="UTF-8"?>
<Relationships xmlns="http://schemas.openxmlformats.org/package/2006/relationships"><Relationship Id="rId1" Type="http://schemas.openxmlformats.org/officeDocument/2006/relationships/chart" Target="../charts/chart20.xml"/><Relationship Id="rId2" Type="http://schemas.openxmlformats.org/officeDocument/2006/relationships/chart" Target="../charts/chart21.xml"/><Relationship Id="rId3" Type="http://schemas.openxmlformats.org/officeDocument/2006/relationships/chart" Target="../charts/chart2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0</xdr:colOff>
      <xdr:row>3</xdr:row>
      <xdr:rowOff>56520</xdr:rowOff>
    </xdr:from>
    <xdr:to>
      <xdr:col>12</xdr:col>
      <xdr:colOff>334080</xdr:colOff>
      <xdr:row>19</xdr:row>
      <xdr:rowOff>158760</xdr:rowOff>
    </xdr:to>
    <xdr:graphicFrame>
      <xdr:nvGraphicFramePr>
        <xdr:cNvPr id="0" name="Chart 1"/>
        <xdr:cNvGraphicFramePr/>
      </xdr:nvGraphicFramePr>
      <xdr:xfrm>
        <a:off x="3647520" y="685800"/>
        <a:ext cx="5077440" cy="2693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20</xdr:row>
      <xdr:rowOff>0</xdr:rowOff>
    </xdr:from>
    <xdr:to>
      <xdr:col>12</xdr:col>
      <xdr:colOff>334080</xdr:colOff>
      <xdr:row>36</xdr:row>
      <xdr:rowOff>110520</xdr:rowOff>
    </xdr:to>
    <xdr:graphicFrame>
      <xdr:nvGraphicFramePr>
        <xdr:cNvPr id="1" name="Chart 2"/>
        <xdr:cNvGraphicFramePr/>
      </xdr:nvGraphicFramePr>
      <xdr:xfrm>
        <a:off x="3647520" y="3381840"/>
        <a:ext cx="5077440" cy="27014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36</xdr:row>
      <xdr:rowOff>113400</xdr:rowOff>
    </xdr:from>
    <xdr:to>
      <xdr:col>12</xdr:col>
      <xdr:colOff>334080</xdr:colOff>
      <xdr:row>53</xdr:row>
      <xdr:rowOff>72720</xdr:rowOff>
    </xdr:to>
    <xdr:graphicFrame>
      <xdr:nvGraphicFramePr>
        <xdr:cNvPr id="2" name="Chart 3"/>
        <xdr:cNvGraphicFramePr/>
      </xdr:nvGraphicFramePr>
      <xdr:xfrm>
        <a:off x="3647520" y="6086160"/>
        <a:ext cx="5077440" cy="27122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6</xdr:col>
      <xdr:colOff>1295640</xdr:colOff>
      <xdr:row>12</xdr:row>
      <xdr:rowOff>41400</xdr:rowOff>
    </xdr:to>
    <xdr:graphicFrame>
      <xdr:nvGraphicFramePr>
        <xdr:cNvPr id="3" name="Chart 1"/>
        <xdr:cNvGraphicFramePr/>
      </xdr:nvGraphicFramePr>
      <xdr:xfrm>
        <a:off x="0" y="0"/>
        <a:ext cx="5769360" cy="2273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12</xdr:row>
      <xdr:rowOff>44280</xdr:rowOff>
    </xdr:from>
    <xdr:to>
      <xdr:col>6</xdr:col>
      <xdr:colOff>1295640</xdr:colOff>
      <xdr:row>24</xdr:row>
      <xdr:rowOff>50760</xdr:rowOff>
    </xdr:to>
    <xdr:graphicFrame>
      <xdr:nvGraphicFramePr>
        <xdr:cNvPr id="4" name="Chart 5"/>
        <xdr:cNvGraphicFramePr/>
      </xdr:nvGraphicFramePr>
      <xdr:xfrm>
        <a:off x="0" y="2276280"/>
        <a:ext cx="5769360" cy="19497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24</xdr:row>
      <xdr:rowOff>53640</xdr:rowOff>
    </xdr:from>
    <xdr:to>
      <xdr:col>6</xdr:col>
      <xdr:colOff>1295640</xdr:colOff>
      <xdr:row>36</xdr:row>
      <xdr:rowOff>51120</xdr:rowOff>
    </xdr:to>
    <xdr:graphicFrame>
      <xdr:nvGraphicFramePr>
        <xdr:cNvPr id="5" name="Chart 6"/>
        <xdr:cNvGraphicFramePr/>
      </xdr:nvGraphicFramePr>
      <xdr:xfrm>
        <a:off x="0" y="4228920"/>
        <a:ext cx="5769360" cy="19404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36</xdr:row>
      <xdr:rowOff>44280</xdr:rowOff>
    </xdr:from>
    <xdr:to>
      <xdr:col>6</xdr:col>
      <xdr:colOff>1295640</xdr:colOff>
      <xdr:row>48</xdr:row>
      <xdr:rowOff>98280</xdr:rowOff>
    </xdr:to>
    <xdr:graphicFrame>
      <xdr:nvGraphicFramePr>
        <xdr:cNvPr id="6" name="Chart 7"/>
        <xdr:cNvGraphicFramePr/>
      </xdr:nvGraphicFramePr>
      <xdr:xfrm>
        <a:off x="0" y="6162480"/>
        <a:ext cx="5769360" cy="19972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48</xdr:row>
      <xdr:rowOff>101160</xdr:rowOff>
    </xdr:from>
    <xdr:to>
      <xdr:col>6</xdr:col>
      <xdr:colOff>1295640</xdr:colOff>
      <xdr:row>60</xdr:row>
      <xdr:rowOff>137160</xdr:rowOff>
    </xdr:to>
    <xdr:graphicFrame>
      <xdr:nvGraphicFramePr>
        <xdr:cNvPr id="7" name="Chart 8"/>
        <xdr:cNvGraphicFramePr/>
      </xdr:nvGraphicFramePr>
      <xdr:xfrm>
        <a:off x="0" y="8162640"/>
        <a:ext cx="5769360" cy="19789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75</xdr:row>
      <xdr:rowOff>54000</xdr:rowOff>
    </xdr:from>
    <xdr:to>
      <xdr:col>6</xdr:col>
      <xdr:colOff>1295640</xdr:colOff>
      <xdr:row>87</xdr:row>
      <xdr:rowOff>108000</xdr:rowOff>
    </xdr:to>
    <xdr:graphicFrame>
      <xdr:nvGraphicFramePr>
        <xdr:cNvPr id="8" name="Chart 9"/>
        <xdr:cNvGraphicFramePr/>
      </xdr:nvGraphicFramePr>
      <xdr:xfrm>
        <a:off x="0" y="12487320"/>
        <a:ext cx="5769360" cy="199692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87</xdr:row>
      <xdr:rowOff>110880</xdr:rowOff>
    </xdr:from>
    <xdr:to>
      <xdr:col>6</xdr:col>
      <xdr:colOff>1295640</xdr:colOff>
      <xdr:row>100</xdr:row>
      <xdr:rowOff>3600</xdr:rowOff>
    </xdr:to>
    <xdr:graphicFrame>
      <xdr:nvGraphicFramePr>
        <xdr:cNvPr id="9" name="Chart 10"/>
        <xdr:cNvGraphicFramePr/>
      </xdr:nvGraphicFramePr>
      <xdr:xfrm>
        <a:off x="0" y="14487120"/>
        <a:ext cx="5769360" cy="19980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63</xdr:row>
      <xdr:rowOff>34920</xdr:rowOff>
    </xdr:from>
    <xdr:to>
      <xdr:col>6</xdr:col>
      <xdr:colOff>1295640</xdr:colOff>
      <xdr:row>75</xdr:row>
      <xdr:rowOff>51120</xdr:rowOff>
    </xdr:to>
    <xdr:graphicFrame>
      <xdr:nvGraphicFramePr>
        <xdr:cNvPr id="10" name="Chart 11"/>
        <xdr:cNvGraphicFramePr/>
      </xdr:nvGraphicFramePr>
      <xdr:xfrm>
        <a:off x="0" y="10524960"/>
        <a:ext cx="5769360" cy="19594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6</xdr:col>
      <xdr:colOff>993600</xdr:colOff>
      <xdr:row>14</xdr:row>
      <xdr:rowOff>12960</xdr:rowOff>
    </xdr:to>
    <xdr:graphicFrame>
      <xdr:nvGraphicFramePr>
        <xdr:cNvPr id="11" name="Chart 1"/>
        <xdr:cNvGraphicFramePr/>
      </xdr:nvGraphicFramePr>
      <xdr:xfrm>
        <a:off x="0" y="0"/>
        <a:ext cx="5467320" cy="25689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30</xdr:row>
      <xdr:rowOff>139680</xdr:rowOff>
    </xdr:from>
    <xdr:to>
      <xdr:col>6</xdr:col>
      <xdr:colOff>993600</xdr:colOff>
      <xdr:row>51</xdr:row>
      <xdr:rowOff>22680</xdr:rowOff>
    </xdr:to>
    <xdr:graphicFrame>
      <xdr:nvGraphicFramePr>
        <xdr:cNvPr id="12" name="Chart 2"/>
        <xdr:cNvGraphicFramePr/>
      </xdr:nvGraphicFramePr>
      <xdr:xfrm>
        <a:off x="0" y="5286240"/>
        <a:ext cx="5467320" cy="32835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0</xdr:colOff>
      <xdr:row>6</xdr:row>
      <xdr:rowOff>56880</xdr:rowOff>
    </xdr:from>
    <xdr:to>
      <xdr:col>10</xdr:col>
      <xdr:colOff>349560</xdr:colOff>
      <xdr:row>34</xdr:row>
      <xdr:rowOff>60840</xdr:rowOff>
    </xdr:to>
    <xdr:graphicFrame>
      <xdr:nvGraphicFramePr>
        <xdr:cNvPr id="13" name="Chart 9"/>
        <xdr:cNvGraphicFramePr/>
      </xdr:nvGraphicFramePr>
      <xdr:xfrm>
        <a:off x="5470560" y="1028520"/>
        <a:ext cx="4243320" cy="48265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14</xdr:row>
      <xdr:rowOff>6480</xdr:rowOff>
    </xdr:from>
    <xdr:to>
      <xdr:col>6</xdr:col>
      <xdr:colOff>993600</xdr:colOff>
      <xdr:row>30</xdr:row>
      <xdr:rowOff>146880</xdr:rowOff>
    </xdr:to>
    <xdr:graphicFrame>
      <xdr:nvGraphicFramePr>
        <xdr:cNvPr id="16" name="Chart 11"/>
        <xdr:cNvGraphicFramePr/>
      </xdr:nvGraphicFramePr>
      <xdr:xfrm>
        <a:off x="0" y="2562480"/>
        <a:ext cx="5467320" cy="27309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51</xdr:row>
      <xdr:rowOff>25560</xdr:rowOff>
    </xdr:from>
    <xdr:to>
      <xdr:col>6</xdr:col>
      <xdr:colOff>993600</xdr:colOff>
      <xdr:row>68</xdr:row>
      <xdr:rowOff>13320</xdr:rowOff>
    </xdr:to>
    <xdr:graphicFrame>
      <xdr:nvGraphicFramePr>
        <xdr:cNvPr id="17" name="Chart 17"/>
        <xdr:cNvGraphicFramePr/>
      </xdr:nvGraphicFramePr>
      <xdr:xfrm>
        <a:off x="0" y="8572680"/>
        <a:ext cx="5467320" cy="27403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68</xdr:row>
      <xdr:rowOff>16200</xdr:rowOff>
    </xdr:from>
    <xdr:to>
      <xdr:col>6</xdr:col>
      <xdr:colOff>995040</xdr:colOff>
      <xdr:row>85</xdr:row>
      <xdr:rowOff>12960</xdr:rowOff>
    </xdr:to>
    <xdr:graphicFrame>
      <xdr:nvGraphicFramePr>
        <xdr:cNvPr id="18" name="Chart 18"/>
        <xdr:cNvGraphicFramePr/>
      </xdr:nvGraphicFramePr>
      <xdr:xfrm>
        <a:off x="0" y="11315880"/>
        <a:ext cx="5468760" cy="274968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85</xdr:row>
      <xdr:rowOff>63360</xdr:rowOff>
    </xdr:from>
    <xdr:to>
      <xdr:col>6</xdr:col>
      <xdr:colOff>995040</xdr:colOff>
      <xdr:row>102</xdr:row>
      <xdr:rowOff>70200</xdr:rowOff>
    </xdr:to>
    <xdr:graphicFrame>
      <xdr:nvGraphicFramePr>
        <xdr:cNvPr id="19" name="Chart 19"/>
        <xdr:cNvGraphicFramePr/>
      </xdr:nvGraphicFramePr>
      <xdr:xfrm>
        <a:off x="0" y="14115960"/>
        <a:ext cx="5468760" cy="27594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0.0280429594272076</cdr:y>
    </cdr:from>
    <cdr:to>
      <cdr:x>0.105615880556498</cdr:x>
      <cdr:y>0.102998210023866</cdr:y>
    </cdr:to>
    <cdr:sp>
      <cdr:nvSpPr>
        <cdr:cNvPr id="14" name="Text 1"/>
        <cdr:cNvSpPr/>
      </cdr:nvSpPr>
      <cdr:spPr>
        <a:xfrm>
          <a:off x="0" y="135360"/>
          <a:ext cx="448200" cy="361800"/>
        </a:xfrm>
        <a:custGeom>
          <a:avLst/>
          <a:gdLst>
            <a:gd name="textAreaLeft" fmla="*/ 0 w 448200"/>
            <a:gd name="textAreaRight" fmla="*/ 451080 w 448200"/>
            <a:gd name="textAreaTop" fmla="*/ 0 h 361800"/>
            <a:gd name="textAreaBottom" fmla="*/ 364680 h 3618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pPr>
            <a:lnSpc>
              <a:spcPct val="100000"/>
            </a:lnSpc>
          </a:pPr>
          <a:r>
            <a:rPr b="0" sz="1000" strike="noStrike" u="sng">
              <a:solidFill>
                <a:srgbClr val="000000"/>
              </a:solidFill>
              <a:uFillTx/>
              <a:latin typeface="Arial"/>
              <a:ea typeface="DejaVu Sans"/>
            </a:rPr>
            <a:t>  </a:t>
          </a:r>
          <a:r>
            <a:rPr b="1" sz="1000" strike="noStrike" u="sng">
              <a:solidFill>
                <a:srgbClr val="000000"/>
              </a:solidFill>
              <a:uFillTx/>
              <a:latin typeface="Arial"/>
              <a:ea typeface="DejaVu Sans"/>
            </a:rPr>
            <a:t>F</a:t>
          </a:r>
          <a:r>
            <a:rPr b="1" sz="1000" strike="noStrike" u="sng" baseline="-8000">
              <a:solidFill>
                <a:srgbClr val="000000"/>
              </a:solidFill>
              <a:uFillTx/>
              <a:latin typeface="Arial"/>
              <a:ea typeface="DejaVu Sans"/>
            </a:rPr>
            <a:t>V</a:t>
          </a:r>
          <a:r>
            <a:rPr b="0" sz="1000" strike="noStrike" u="sng" baseline="-8000">
              <a:solidFill>
                <a:srgbClr val="000000"/>
              </a:solidFill>
              <a:uFillTx/>
              <a:latin typeface="Arial"/>
              <a:ea typeface="DejaVu Sans"/>
            </a:rPr>
            <a:t>    </a:t>
          </a:r>
          <a:endParaRPr b="0" sz="1000" strike="noStrike" u="none">
            <a:uFillTx/>
            <a:latin typeface="Times New Roman"/>
          </a:endParaRPr>
        </a:p>
        <a:p>
          <a:pPr>
            <a:lnSpc>
              <a:spcPct val="100000"/>
            </a:lnSpc>
          </a:pPr>
          <a:r>
            <a:rPr b="1" sz="1000" strike="noStrike" u="none">
              <a:solidFill>
                <a:srgbClr val="000000"/>
              </a:solidFill>
              <a:uFillTx/>
              <a:latin typeface="Arial"/>
              <a:ea typeface="DejaVu Sans"/>
            </a:rPr>
            <a:t>Fmax</a:t>
          </a:r>
          <a:endParaRPr b="0" sz="1000" strike="noStrike" u="none">
            <a:uFillTx/>
            <a:latin typeface="Times New Roman"/>
          </a:endParaRPr>
        </a:p>
      </cdr:txBody>
    </cdr:sp>
  </cdr:relSizeAnchor>
  <cdr:relSizeAnchor>
    <cdr:from>
      <cdr:x>0.47548354258568</cdr:x>
      <cdr:y>0.925119331742244</cdr:y>
    </cdr:from>
    <cdr:to>
      <cdr:x>0.581099423142178</cdr:x>
      <cdr:y>0.998582935560859</cdr:y>
    </cdr:to>
    <cdr:sp>
      <cdr:nvSpPr>
        <cdr:cNvPr id="15" name="Text 2"/>
        <cdr:cNvSpPr/>
      </cdr:nvSpPr>
      <cdr:spPr>
        <a:xfrm>
          <a:off x="2017800" y="4465440"/>
          <a:ext cx="448200" cy="354600"/>
        </a:xfrm>
        <a:custGeom>
          <a:avLst/>
          <a:gdLst>
            <a:gd name="textAreaLeft" fmla="*/ 0 w 448200"/>
            <a:gd name="textAreaRight" fmla="*/ 451080 w 448200"/>
            <a:gd name="textAreaTop" fmla="*/ 0 h 354600"/>
            <a:gd name="textAreaBottom" fmla="*/ 357480 h 3546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pPr>
            <a:lnSpc>
              <a:spcPct val="100000"/>
            </a:lnSpc>
          </a:pPr>
          <a:r>
            <a:rPr b="0" sz="1000" strike="noStrike" u="sng">
              <a:solidFill>
                <a:srgbClr val="000000"/>
              </a:solidFill>
              <a:uFillTx/>
              <a:latin typeface="Arial"/>
              <a:ea typeface="DejaVu Sans"/>
            </a:rPr>
            <a:t>  </a:t>
          </a:r>
          <a:r>
            <a:rPr b="1" sz="1000" strike="noStrike" u="sng">
              <a:solidFill>
                <a:srgbClr val="000000"/>
              </a:solidFill>
              <a:uFillTx/>
              <a:latin typeface="Arial"/>
              <a:ea typeface="DejaVu Sans"/>
            </a:rPr>
            <a:t>F</a:t>
          </a:r>
          <a:r>
            <a:rPr b="1" sz="1000" strike="noStrike" u="sng" baseline="-8000">
              <a:solidFill>
                <a:srgbClr val="000000"/>
              </a:solidFill>
              <a:uFillTx/>
              <a:latin typeface="Arial"/>
              <a:ea typeface="DejaVu Sans"/>
            </a:rPr>
            <a:t>H</a:t>
          </a:r>
          <a:r>
            <a:rPr b="0" sz="1000" strike="noStrike" u="sng" baseline="-8000">
              <a:solidFill>
                <a:srgbClr val="000000"/>
              </a:solidFill>
              <a:uFillTx/>
              <a:latin typeface="Arial"/>
              <a:ea typeface="DejaVu Sans"/>
            </a:rPr>
            <a:t>    </a:t>
          </a:r>
          <a:endParaRPr b="0" sz="1000" strike="noStrike" u="none">
            <a:uFillTx/>
            <a:latin typeface="Times New Roman"/>
          </a:endParaRPr>
        </a:p>
        <a:p>
          <a:pPr>
            <a:lnSpc>
              <a:spcPct val="100000"/>
            </a:lnSpc>
          </a:pPr>
          <a:r>
            <a:rPr b="1" sz="1000" strike="noStrike" u="none">
              <a:solidFill>
                <a:srgbClr val="000000"/>
              </a:solidFill>
              <a:uFillTx/>
              <a:latin typeface="Arial"/>
              <a:ea typeface="DejaVu Sans"/>
            </a:rPr>
            <a:t>Fmax</a:t>
          </a:r>
          <a:endParaRPr b="0" sz="1000" strike="noStrike" u="none">
            <a:uFillTx/>
            <a:latin typeface="Times New Roman"/>
          </a:endParaRPr>
        </a:p>
      </cdr:txBody>
    </cdr:sp>
  </cdr:relSizeAnchor>
</c:userShapes>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351720</xdr:colOff>
      <xdr:row>77</xdr:row>
      <xdr:rowOff>47520</xdr:rowOff>
    </xdr:from>
    <xdr:to>
      <xdr:col>12</xdr:col>
      <xdr:colOff>148320</xdr:colOff>
      <xdr:row>93</xdr:row>
      <xdr:rowOff>35280</xdr:rowOff>
    </xdr:to>
    <xdr:graphicFrame>
      <xdr:nvGraphicFramePr>
        <xdr:cNvPr id="20" name="Chart 1"/>
        <xdr:cNvGraphicFramePr/>
      </xdr:nvGraphicFramePr>
      <xdr:xfrm>
        <a:off x="1267560" y="12515760"/>
        <a:ext cx="5480280" cy="2578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0</xdr:colOff>
      <xdr:row>2</xdr:row>
      <xdr:rowOff>174240</xdr:rowOff>
    </xdr:from>
    <xdr:to>
      <xdr:col>12</xdr:col>
      <xdr:colOff>333360</xdr:colOff>
      <xdr:row>17</xdr:row>
      <xdr:rowOff>76320</xdr:rowOff>
    </xdr:to>
    <xdr:graphicFrame>
      <xdr:nvGraphicFramePr>
        <xdr:cNvPr id="21" name="Chart 1"/>
        <xdr:cNvGraphicFramePr/>
      </xdr:nvGraphicFramePr>
      <xdr:xfrm>
        <a:off x="4054320" y="665640"/>
        <a:ext cx="4845960" cy="2693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19</xdr:row>
      <xdr:rowOff>117360</xdr:rowOff>
    </xdr:from>
    <xdr:to>
      <xdr:col>12</xdr:col>
      <xdr:colOff>333360</xdr:colOff>
      <xdr:row>34</xdr:row>
      <xdr:rowOff>28080</xdr:rowOff>
    </xdr:to>
    <xdr:graphicFrame>
      <xdr:nvGraphicFramePr>
        <xdr:cNvPr id="22" name="Chart 2"/>
        <xdr:cNvGraphicFramePr/>
      </xdr:nvGraphicFramePr>
      <xdr:xfrm>
        <a:off x="4054320" y="3771720"/>
        <a:ext cx="4845960" cy="27014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36</xdr:row>
      <xdr:rowOff>69120</xdr:rowOff>
    </xdr:from>
    <xdr:to>
      <xdr:col>12</xdr:col>
      <xdr:colOff>333360</xdr:colOff>
      <xdr:row>50</xdr:row>
      <xdr:rowOff>176400</xdr:rowOff>
    </xdr:to>
    <xdr:graphicFrame>
      <xdr:nvGraphicFramePr>
        <xdr:cNvPr id="23" name="Chart 3"/>
        <xdr:cNvGraphicFramePr/>
      </xdr:nvGraphicFramePr>
      <xdr:xfrm>
        <a:off x="4054320" y="6886440"/>
        <a:ext cx="4845960" cy="27122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7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2" topLeftCell="N3" activePane="bottomLeft" state="frozen"/>
      <selection pane="topLeft" activeCell="A1" activeCellId="0" sqref="A1"/>
      <selection pane="bottomLeft" activeCell="A3" activeCellId="0" sqref="A3"/>
    </sheetView>
  </sheetViews>
  <sheetFormatPr defaultColWidth="11.41796875" defaultRowHeight="12.75" zeroHeight="false" outlineLevelRow="0" outlineLevelCol="0"/>
  <cols>
    <col collapsed="false" customWidth="false" hidden="false" outlineLevel="0" max="1" min="1" style="1" width="11.43"/>
    <col collapsed="false" customWidth="true" hidden="false" outlineLevel="0" max="2" min="2" style="1" width="9.99"/>
    <col collapsed="false" customWidth="true" hidden="false" outlineLevel="0" max="3" min="3" style="1" width="14.56"/>
    <col collapsed="false" customWidth="true" hidden="false" outlineLevel="0" max="4" min="4" style="1" width="7.48"/>
    <col collapsed="false" customWidth="true" hidden="false" outlineLevel="0" max="5" min="5" style="1" width="6.56"/>
    <col collapsed="false" customWidth="true" hidden="false" outlineLevel="0" max="6" min="6" style="1" width="1.73"/>
    <col collapsed="false" customWidth="true" hidden="false" outlineLevel="0" max="7" min="7" style="1" width="16.48"/>
    <col collapsed="false" customWidth="true" hidden="false" outlineLevel="0" max="8" min="8" style="1" width="12.15"/>
    <col collapsed="false" customWidth="true" hidden="false" outlineLevel="0" max="9" min="9" style="1" width="11.12"/>
    <col collapsed="false" customWidth="true" hidden="false" outlineLevel="0" max="10" min="10" style="1" width="9.41"/>
    <col collapsed="false" customWidth="true" hidden="false" outlineLevel="0" max="11" min="11" style="1" width="13.22"/>
    <col collapsed="false" customWidth="true" hidden="false" outlineLevel="0" max="13" min="12" style="1" width="4.92"/>
    <col collapsed="false" customWidth="true" hidden="false" outlineLevel="0" max="14" min="14" style="1" width="3.79"/>
    <col collapsed="false" customWidth="false" hidden="false" outlineLevel="0" max="253" min="15" style="1" width="11.43"/>
  </cols>
  <sheetData>
    <row r="1" customFormat="false" ht="24.05" hidden="false" customHeight="false" outlineLevel="0" collapsed="false">
      <c r="A1" s="2" t="s">
        <v>0</v>
      </c>
      <c r="B1" s="3" t="s">
        <v>1</v>
      </c>
      <c r="C1" s="3" t="s">
        <v>2</v>
      </c>
      <c r="D1" s="4" t="s">
        <v>3</v>
      </c>
      <c r="E1" s="4"/>
      <c r="H1" s="5" t="s">
        <v>4</v>
      </c>
      <c r="I1" s="6" t="s">
        <v>5</v>
      </c>
      <c r="J1" s="6" t="s">
        <v>6</v>
      </c>
      <c r="K1" s="6" t="s">
        <v>7</v>
      </c>
      <c r="L1" s="6" t="s">
        <v>8</v>
      </c>
      <c r="M1" s="7" t="s">
        <v>9</v>
      </c>
    </row>
    <row r="2" customFormat="false" ht="12.75" hidden="false" customHeight="false" outlineLevel="0" collapsed="false">
      <c r="A2" s="8" t="n">
        <v>0</v>
      </c>
      <c r="B2" s="9" t="n">
        <f aca="false">H$2*(I$2/H$2*SQRT((1+H$2/I$2)^2-K$2^2/I$2^2)-(COS(A2*PI()/180)+I$2/H$2*SQRT(1-(H$2/I$2*SIN(A2*PI()/180)+K$2/I$2)^2)))</f>
        <v>0</v>
      </c>
      <c r="C2" s="9" t="n">
        <f aca="false">(2*PI()*J$2*H$2*((COS(A2*PI()/180)*((H$2*SIN(A2*PI()/180))/I$2+K$2/I$2))/SQRT(1-((H$2*SIN(A2*PI()/180))/I$2+K$2/I$2)^2)+SIN(A2*PI()/180)))/60000</f>
        <v>0</v>
      </c>
      <c r="D2" s="10" t="n">
        <f aca="false">(PI()^2*J$2^2*H$2*(-(SIN(A2*PI()/180)*((H$2*SIN(A2*PI()/180))/I$2+K$2/I$2))/SQRT(1-((H$2*SIN(A2*PI()/180))/I$2+K$2/I$2)^2)+(H$2*COS(A2*PI()/180)^2)/(I$2*SQRT(1-((H$2*SIN(A2*PI()/180))/I$2+K$2/I$2)^2))+(H$2*COS(A2*PI()/180)^2*((H$2*SIN(A2*PI()/180))/I$2+K$2/I$2)^2)/(I$2*(1-((H$2*SIN(A2*PI()/180))/I$2+K$2/I$2)^2)^(3/2))+COS(A2*PI()/180)))/900/1000</f>
        <v>39416.718045631</v>
      </c>
      <c r="E2" s="11" t="n">
        <f aca="false">D2/1000</f>
        <v>39.416718045631</v>
      </c>
      <c r="H2" s="12" t="n">
        <f aca="false">78/2</f>
        <v>39</v>
      </c>
      <c r="I2" s="13" t="n">
        <v>141.5</v>
      </c>
      <c r="J2" s="13" t="n">
        <v>8500</v>
      </c>
      <c r="K2" s="13" t="n">
        <v>0</v>
      </c>
      <c r="L2" s="14" t="n">
        <f aca="false">MAX(C2:C74)</f>
        <v>36.0132811868011</v>
      </c>
      <c r="M2" s="15" t="n">
        <f aca="false">H2*J2/15000</f>
        <v>22.1</v>
      </c>
    </row>
    <row r="3" customFormat="false" ht="12.75" hidden="false" customHeight="false" outlineLevel="0" collapsed="false">
      <c r="A3" s="16" t="n">
        <v>5</v>
      </c>
      <c r="B3" s="9" t="n">
        <f aca="false">H$2*(I$2/H$2*SQRT((1+H$2/I$2)^2-K$2^2/I$2^2)-(COS(A3*PI()/180)+I$2/H$2*SQRT(1-(H$2/I$2*SIN(A3*PI()/180)+K$2/I$2)^2)))</f>
        <v>0.189238474287383</v>
      </c>
      <c r="C3" s="9" t="n">
        <f aca="false">(2*PI()*J$2*H$2*((COS(A3*PI()/180)*((H$2*SIN(A3*PI()/180))/I$2+K$2/I$2))/SQRT(1-((H$2*SIN(A3*PI()/180))/I$2+K$2/I$2)^2)+SIN(A3*PI()/180)))/60000</f>
        <v>3.85654769065704</v>
      </c>
      <c r="D3" s="10" t="n">
        <f aca="false">(PI()^2*J$2^2*H$2*(-(SIN(A3*PI()/180)*((H$2*SIN(A3*PI()/180))/I$2+K$2/I$2))/SQRT(1-((H$2*SIN(A3*PI()/180))/I$2+K$2/I$2)^2)+(H$2*COS(A3*PI()/180)^2)/(I$2*SQRT(1-((H$2*SIN(A3*PI()/180))/I$2+K$2/I$2)^2))+(H$2*COS(A3*PI()/180)^2*((H$2*SIN(A3*PI()/180))/I$2+K$2/I$2)^2)/(I$2*(1-((H$2*SIN(A3*PI()/180))/I$2+K$2/I$2)^2)^(3/2))+COS(A3*PI()/180)))/900/1000</f>
        <v>39177.0494244261</v>
      </c>
      <c r="E3" s="11" t="n">
        <f aca="false">D3/1000</f>
        <v>39.1770494244261</v>
      </c>
      <c r="G3" s="17"/>
      <c r="H3" s="17"/>
      <c r="I3" s="17"/>
      <c r="J3" s="17"/>
      <c r="K3" s="17"/>
      <c r="L3" s="17"/>
      <c r="M3" s="17"/>
    </row>
    <row r="4" customFormat="false" ht="12.75" hidden="false" customHeight="false" outlineLevel="0" collapsed="false">
      <c r="A4" s="16" t="n">
        <v>10</v>
      </c>
      <c r="B4" s="9" t="n">
        <f aca="false">H$2*(I$2/H$2*SQRT((1+H$2/I$2)^2-K$2^2/I$2^2)-(COS(A4*PI()/180)+I$2/H$2*SQRT(1-(H$2/I$2*SIN(A4*PI()/180)+K$2/I$2)^2)))</f>
        <v>0.754653308692181</v>
      </c>
      <c r="C4" s="9" t="n">
        <f aca="false">(2*PI()*J$2*H$2*((COS(A4*PI()/180)*((H$2*SIN(A4*PI()/180))/I$2+K$2/I$2))/SQRT(1-((H$2*SIN(A4*PI()/180))/I$2+K$2/I$2)^2)+SIN(A4*PI()/180)))/60000</f>
        <v>7.66622521410424</v>
      </c>
      <c r="D4" s="10" t="n">
        <f aca="false">(PI()^2*J$2^2*H$2*(-(SIN(A4*PI()/180)*((H$2*SIN(A4*PI()/180))/I$2+K$2/I$2))/SQRT(1-((H$2*SIN(A4*PI()/180))/I$2+K$2/I$2)^2)+(H$2*COS(A4*PI()/180)^2)/(I$2*SQRT(1-((H$2*SIN(A4*PI()/180))/I$2+K$2/I$2)^2))+(H$2*COS(A4*PI()/180)^2*((H$2*SIN(A4*PI()/180))/I$2+K$2/I$2)^2)/(I$2*(1-((H$2*SIN(A4*PI()/180))/I$2+K$2/I$2)^2)^(3/2))+COS(A4*PI()/180)))/900/1000</f>
        <v>38461.8278357915</v>
      </c>
      <c r="E4" s="11" t="n">
        <f aca="false">D4/1000</f>
        <v>38.4618278357915</v>
      </c>
    </row>
    <row r="5" customFormat="false" ht="12.75" hidden="false" customHeight="false" outlineLevel="0" collapsed="false">
      <c r="A5" s="16" t="n">
        <v>15</v>
      </c>
      <c r="B5" s="9" t="n">
        <f aca="false">H$2*(I$2/H$2*SQRT((1+H$2/I$2)^2-K$2^2/I$2^2)-(COS(A5*PI()/180)+I$2/H$2*SQRT(1-(H$2/I$2*SIN(A5*PI()/180)+K$2/I$2)^2)))</f>
        <v>1.68937910269305</v>
      </c>
      <c r="C5" s="9" t="n">
        <f aca="false">(2*PI()*J$2*H$2*((COS(A5*PI()/180)*((H$2*SIN(A5*PI()/180))/I$2+K$2/I$2))/SQRT(1-((H$2*SIN(A5*PI()/180))/I$2+K$2/I$2)^2)+SIN(A5*PI()/180)))/60000</f>
        <v>11.3829040708674</v>
      </c>
      <c r="D5" s="10" t="n">
        <f aca="false">(PI()^2*J$2^2*H$2*(-(SIN(A5*PI()/180)*((H$2*SIN(A5*PI()/180))/I$2+K$2/I$2))/SQRT(1-((H$2*SIN(A5*PI()/180))/I$2+K$2/I$2)^2)+(H$2*COS(A5*PI()/180)^2)/(I$2*SQRT(1-((H$2*SIN(A5*PI()/180))/I$2+K$2/I$2)^2))+(H$2*COS(A5*PI()/180)^2*((H$2*SIN(A5*PI()/180))/I$2+K$2/I$2)^2)/(I$2*(1-((H$2*SIN(A5*PI()/180))/I$2+K$2/I$2)^2)^(3/2))+COS(A5*PI()/180)))/900/1000</f>
        <v>37282.395274586</v>
      </c>
      <c r="E5" s="11" t="n">
        <f aca="false">D5/1000</f>
        <v>37.282395274586</v>
      </c>
    </row>
    <row r="6" customFormat="false" ht="12.75" hidden="false" customHeight="false" outlineLevel="0" collapsed="false">
      <c r="A6" s="16" t="n">
        <v>20</v>
      </c>
      <c r="B6" s="9" t="n">
        <f aca="false">H$2*(I$2/H$2*SQRT((1+H$2/I$2)^2-K$2^2/I$2^2)-(COS(A6*PI()/180)+I$2/H$2*SQRT(1-(H$2/I$2*SIN(A6*PI()/180)+K$2/I$2)^2)))</f>
        <v>2.98209462905791</v>
      </c>
      <c r="C6" s="9" t="n">
        <f aca="false">(2*PI()*J$2*H$2*((COS(A6*PI()/180)*((H$2*SIN(A6*PI()/180))/I$2+K$2/I$2))/SQRT(1-((H$2*SIN(A6*PI()/180))/I$2+K$2/I$2)^2)+SIN(A6*PI()/180)))/60000</f>
        <v>14.9619367652595</v>
      </c>
      <c r="D6" s="10" t="n">
        <f aca="false">(PI()^2*J$2^2*H$2*(-(SIN(A6*PI()/180)*((H$2*SIN(A6*PI()/180))/I$2+K$2/I$2))/SQRT(1-((H$2*SIN(A6*PI()/180))/I$2+K$2/I$2)^2)+(H$2*COS(A6*PI()/180)^2)/(I$2*SQRT(1-((H$2*SIN(A6*PI()/180))/I$2+K$2/I$2)^2))+(H$2*COS(A6*PI()/180)^2*((H$2*SIN(A6*PI()/180))/I$2+K$2/I$2)^2)/(I$2*(1-((H$2*SIN(A6*PI()/180))/I$2+K$2/I$2)^2)^(3/2))+COS(A6*PI()/180)))/900/1000</f>
        <v>35657.612603553</v>
      </c>
      <c r="E6" s="11" t="n">
        <f aca="false">D6/1000</f>
        <v>35.657612603553</v>
      </c>
      <c r="N6" s="18"/>
    </row>
    <row r="7" customFormat="false" ht="12.75" hidden="false" customHeight="false" outlineLevel="0" collapsed="false">
      <c r="A7" s="16" t="n">
        <v>25</v>
      </c>
      <c r="B7" s="9" t="n">
        <f aca="false">H$2*(I$2/H$2*SQRT((1+H$2/I$2)^2-K$2^2/I$2^2)-(COS(A7*PI()/180)+I$2/H$2*SQRT(1-(H$2/I$2*SIN(A7*PI()/180)+K$2/I$2)^2)))</f>
        <v>4.61720405113424</v>
      </c>
      <c r="C7" s="9" t="n">
        <f aca="false">(2*PI()*J$2*H$2*((COS(A7*PI()/180)*((H$2*SIN(A7*PI()/180))/I$2+K$2/I$2))/SQRT(1-((H$2*SIN(A7*PI()/180))/I$2+K$2/I$2)^2)+SIN(A7*PI()/180)))/60000</f>
        <v>18.3608902381253</v>
      </c>
      <c r="D7" s="10" t="n">
        <f aca="false">(PI()^2*J$2^2*H$2*(-(SIN(A7*PI()/180)*((H$2*SIN(A7*PI()/180))/I$2+K$2/I$2))/SQRT(1-((H$2*SIN(A7*PI()/180))/I$2+K$2/I$2)^2)+(H$2*COS(A7*PI()/180)^2)/(I$2*SQRT(1-((H$2*SIN(A7*PI()/180))/I$2+K$2/I$2)^2))+(H$2*COS(A7*PI()/180)^2*((H$2*SIN(A7*PI()/180))/I$2+K$2/I$2)^2)/(I$2*(1-((H$2*SIN(A7*PI()/180))/I$2+K$2/I$2)^2)^(3/2))+COS(A7*PI()/180)))/900/1000</f>
        <v>33613.7738262217</v>
      </c>
      <c r="E7" s="11" t="n">
        <f aca="false">D7/1000</f>
        <v>33.6137738262217</v>
      </c>
    </row>
    <row r="8" customFormat="false" ht="12.75" hidden="false" customHeight="false" outlineLevel="0" collapsed="false">
      <c r="A8" s="16" t="n">
        <v>30</v>
      </c>
      <c r="B8" s="9" t="n">
        <f aca="false">H$2*(I$2/H$2*SQRT((1+H$2/I$2)^2-K$2^2/I$2^2)-(COS(A8*PI()/180)+I$2/H$2*SQRT(1-(H$2/I$2*SIN(A8*PI()/180)+K$2/I$2)^2)))</f>
        <v>6.57508952356792</v>
      </c>
      <c r="C8" s="9" t="n">
        <f aca="false">(2*PI()*J$2*H$2*((COS(A8*PI()/180)*((H$2*SIN(A8*PI()/180))/I$2+K$2/I$2))/SQRT(1-((H$2*SIN(A8*PI()/180))/I$2+K$2/I$2)^2)+SIN(A8*PI()/180)))/60000</f>
        <v>21.5402673938467</v>
      </c>
      <c r="D8" s="10" t="n">
        <f aca="false">(PI()^2*J$2^2*H$2*(-(SIN(A8*PI()/180)*((H$2*SIN(A8*PI()/180))/I$2+K$2/I$2))/SQRT(1-((H$2*SIN(A8*PI()/180))/I$2+K$2/I$2)^2)+(H$2*COS(A8*PI()/180)^2)/(I$2*SQRT(1-((H$2*SIN(A8*PI()/180))/I$2+K$2/I$2)^2))+(H$2*COS(A8*PI()/180)^2*((H$2*SIN(A8*PI()/180))/I$2+K$2/I$2)^2)/(I$2*(1-((H$2*SIN(A8*PI()/180))/I$2+K$2/I$2)^2)^(3/2))+COS(A8*PI()/180)))/900/1000</f>
        <v>31184.4429447609</v>
      </c>
      <c r="E8" s="11" t="n">
        <f aca="false">D8/1000</f>
        <v>31.1844429447609</v>
      </c>
    </row>
    <row r="9" customFormat="false" ht="12.75" hidden="false" customHeight="false" outlineLevel="0" collapsed="false">
      <c r="A9" s="16" t="n">
        <v>35</v>
      </c>
      <c r="B9" s="9" t="n">
        <f aca="false">H$2*(I$2/H$2*SQRT((1+H$2/I$2)^2-K$2^2/I$2^2)-(COS(A9*PI()/180)+I$2/H$2*SQRT(1-(H$2/I$2*SIN(A9*PI()/180)+K$2/I$2)^2)))</f>
        <v>8.83243357578618</v>
      </c>
      <c r="C9" s="9" t="n">
        <f aca="false">(2*PI()*J$2*H$2*((COS(A9*PI()/180)*((H$2*SIN(A9*PI()/180))/I$2+K$2/I$2))/SQRT(1-((H$2*SIN(A9*PI()/180))/I$2+K$2/I$2)^2)+SIN(A9*PI()/180)))/60000</f>
        <v>24.464207216238</v>
      </c>
      <c r="D9" s="10" t="n">
        <f aca="false">(PI()^2*J$2^2*H$2*(-(SIN(A9*PI()/180)*((H$2*SIN(A9*PI()/180))/I$2+K$2/I$2))/SQRT(1-((H$2*SIN(A9*PI()/180))/I$2+K$2/I$2)^2)+(H$2*COS(A9*PI()/180)^2)/(I$2*SQRT(1-((H$2*SIN(A9*PI()/180))/I$2+K$2/I$2)^2))+(H$2*COS(A9*PI()/180)^2*((H$2*SIN(A9*PI()/180))/I$2+K$2/I$2)^2)/(I$2*(1-((H$2*SIN(A9*PI()/180))/I$2+K$2/I$2)^2)^(3/2))+COS(A9*PI()/180)))/900/1000</f>
        <v>28410.172857965</v>
      </c>
      <c r="E9" s="11" t="n">
        <f aca="false">D9/1000</f>
        <v>28.410172857965</v>
      </c>
    </row>
    <row r="10" customFormat="false" ht="12.75" hidden="false" customHeight="false" outlineLevel="0" collapsed="false">
      <c r="A10" s="16" t="n">
        <v>40</v>
      </c>
      <c r="B10" s="9" t="n">
        <f aca="false">H$2*(I$2/H$2*SQRT((1+H$2/I$2)^2-K$2^2/I$2^2)-(COS(A10*PI()/180)+I$2/H$2*SQRT(1-(H$2/I$2*SIN(A10*PI()/180)+K$2/I$2)^2)))</f>
        <v>11.3626085380994</v>
      </c>
      <c r="C10" s="9" t="n">
        <f aca="false">(2*PI()*J$2*H$2*((COS(A10*PI()/180)*((H$2*SIN(A10*PI()/180))/I$2+K$2/I$2))/SQRT(1-((H$2*SIN(A10*PI()/180))/I$2+K$2/I$2)^2)+SIN(A10*PI()/180)))/60000</f>
        <v>27.1011496182358</v>
      </c>
      <c r="D10" s="10" t="n">
        <f aca="false">(PI()^2*J$2^2*H$2*(-(SIN(A10*PI()/180)*((H$2*SIN(A10*PI()/180))/I$2+K$2/I$2))/SQRT(1-((H$2*SIN(A10*PI()/180))/I$2+K$2/I$2)^2)+(H$2*COS(A10*PI()/180)^2)/(I$2*SQRT(1-((H$2*SIN(A10*PI()/180))/I$2+K$2/I$2)^2))+(H$2*COS(A10*PI()/180)^2*((H$2*SIN(A10*PI()/180))/I$2+K$2/I$2)^2)/(I$2*(1-((H$2*SIN(A10*PI()/180))/I$2+K$2/I$2)^2)^(3/2))+COS(A10*PI()/180)))/900/1000</f>
        <v>25338.0587425773</v>
      </c>
      <c r="E10" s="11" t="n">
        <f aca="false">D10/1000</f>
        <v>25.3380587425773</v>
      </c>
    </row>
    <row r="11" customFormat="false" ht="12.75" hidden="false" customHeight="false" outlineLevel="0" collapsed="false">
      <c r="A11" s="16" t="n">
        <v>45</v>
      </c>
      <c r="B11" s="9" t="n">
        <f aca="false">H$2*(I$2/H$2*SQRT((1+H$2/I$2)^2-K$2^2/I$2^2)-(COS(A11*PI()/180)+I$2/H$2*SQRT(1-(H$2/I$2*SIN(A11*PI()/180)+K$2/I$2)^2)))</f>
        <v>14.1361286774843</v>
      </c>
      <c r="C11" s="9" t="n">
        <f aca="false">(2*PI()*J$2*H$2*((COS(A11*PI()/180)*((H$2*SIN(A11*PI()/180))/I$2+K$2/I$2))/SQRT(1-((H$2*SIN(A11*PI()/180))/I$2+K$2/I$2)^2)+SIN(A11*PI()/180)))/60000</f>
        <v>29.4244463499084</v>
      </c>
      <c r="D11" s="10" t="n">
        <f aca="false">(PI()^2*J$2^2*H$2*(-(SIN(A11*PI()/180)*((H$2*SIN(A11*PI()/180))/I$2+K$2/I$2))/SQRT(1-((H$2*SIN(A11*PI()/180))/I$2+K$2/I$2)^2)+(H$2*COS(A11*PI()/180)^2)/(I$2*SQRT(1-((H$2*SIN(A11*PI()/180))/I$2+K$2/I$2)^2))+(H$2*COS(A11*PI()/180)^2*((H$2*SIN(A11*PI()/180))/I$2+K$2/I$2)^2)/(I$2*(1-((H$2*SIN(A11*PI()/180))/I$2+K$2/I$2)^2)^(3/2))+COS(A11*PI()/180)))/900/1000</f>
        <v>22021.0760946293</v>
      </c>
      <c r="E11" s="11" t="n">
        <f aca="false">D11/1000</f>
        <v>22.0210760946293</v>
      </c>
    </row>
    <row r="12" customFormat="false" ht="12.75" hidden="false" customHeight="false" outlineLevel="0" collapsed="false">
      <c r="A12" s="16" t="n">
        <v>50</v>
      </c>
      <c r="B12" s="9" t="n">
        <f aca="false">H$2*(I$2/H$2*SQRT((1+H$2/I$2)^2-K$2^2/I$2^2)-(COS(A12*PI()/180)+I$2/H$2*SQRT(1-(H$2/I$2*SIN(A12*PI()/180)+K$2/I$2)^2)))</f>
        <v>17.1211586438547</v>
      </c>
      <c r="C12" s="9" t="n">
        <f aca="false">(2*PI()*J$2*H$2*((COS(A12*PI()/180)*((H$2*SIN(A12*PI()/180))/I$2+K$2/I$2))/SQRT(1-((H$2*SIN(A12*PI()/180))/I$2+K$2/I$2)^2)+SIN(A12*PI()/180)))/60000</f>
        <v>31.4128945616538</v>
      </c>
      <c r="D12" s="10" t="n">
        <f aca="false">(PI()^2*J$2^2*H$2*(-(SIN(A12*PI()/180)*((H$2*SIN(A12*PI()/180))/I$2+K$2/I$2))/SQRT(1-((H$2*SIN(A12*PI()/180))/I$2+K$2/I$2)^2)+(H$2*COS(A12*PI()/180)^2)/(I$2*SQRT(1-((H$2*SIN(A12*PI()/180))/I$2+K$2/I$2)^2))+(H$2*COS(A12*PI()/180)^2*((H$2*SIN(A12*PI()/180))/I$2+K$2/I$2)^2)/(I$2*(1-((H$2*SIN(A12*PI()/180))/I$2+K$2/I$2)^2)^(3/2))+COS(A12*PI()/180)))/900/1000</f>
        <v>18517.1581076088</v>
      </c>
      <c r="E12" s="11" t="n">
        <f aca="false">D12/1000</f>
        <v>18.5171581076088</v>
      </c>
    </row>
    <row r="13" customFormat="false" ht="12.75" hidden="false" customHeight="false" outlineLevel="0" collapsed="false">
      <c r="A13" s="16" t="n">
        <v>55</v>
      </c>
      <c r="B13" s="9" t="n">
        <f aca="false">H$2*(I$2/H$2*SQRT((1+H$2/I$2)^2-K$2^2/I$2^2)-(COS(A13*PI()/180)+I$2/H$2*SQRT(1-(H$2/I$2*SIN(A13*PI()/180)+K$2/I$2)^2)))</f>
        <v>20.2840693327051</v>
      </c>
      <c r="C13" s="9" t="n">
        <f aca="false">(2*PI()*J$2*H$2*((COS(A13*PI()/180)*((H$2*SIN(A13*PI()/180))/I$2+K$2/I$2))/SQRT(1-((H$2*SIN(A13*PI()/180))/I$2+K$2/I$2)^2)+SIN(A13*PI()/180)))/60000</f>
        <v>33.051165743964</v>
      </c>
      <c r="D13" s="10" t="n">
        <f aca="false">(PI()^2*J$2^2*H$2*(-(SIN(A13*PI()/180)*((H$2*SIN(A13*PI()/180))/I$2+K$2/I$2))/SQRT(1-((H$2*SIN(A13*PI()/180))/I$2+K$2/I$2)^2)+(H$2*COS(A13*PI()/180)^2)/(I$2*SQRT(1-((H$2*SIN(A13*PI()/180))/I$2+K$2/I$2)^2))+(H$2*COS(A13*PI()/180)^2*((H$2*SIN(A13*PI()/180))/I$2+K$2/I$2)^2)/(I$2*(1-((H$2*SIN(A13*PI()/180))/I$2+K$2/I$2)^2)^(3/2))+COS(A13*PI()/180)))/900/1000</f>
        <v>14887.9802228188</v>
      </c>
      <c r="E13" s="11" t="n">
        <f aca="false">D13/1000</f>
        <v>14.8879802228188</v>
      </c>
    </row>
    <row r="14" customFormat="false" ht="12.75" hidden="false" customHeight="false" outlineLevel="0" collapsed="false">
      <c r="A14" s="16" t="n">
        <v>60</v>
      </c>
      <c r="B14" s="9" t="n">
        <f aca="false">H$2*(I$2/H$2*SQRT((1+H$2/I$2)^2-K$2^2/I$2^2)-(COS(A14*PI()/180)+I$2/H$2*SQRT(1-(H$2/I$2*SIN(A14*PI()/180)+K$2/I$2)^2)))</f>
        <v>23.5900294738406</v>
      </c>
      <c r="C14" s="9" t="n">
        <f aca="false">(2*PI()*J$2*H$2*((COS(A14*PI()/180)*((H$2*SIN(A14*PI()/180))/I$2+K$2/I$2))/SQRT(1-((H$2*SIN(A14*PI()/180))/I$2+K$2/I$2)^2)+SIN(A14*PI()/180)))/60000</f>
        <v>34.3301006557565</v>
      </c>
      <c r="D14" s="10" t="n">
        <f aca="false">(PI()^2*J$2^2*H$2*(-(SIN(A14*PI()/180)*((H$2*SIN(A14*PI()/180))/I$2+K$2/I$2))/SQRT(1-((H$2*SIN(A14*PI()/180))/I$2+K$2/I$2)^2)+(H$2*COS(A14*PI()/180)^2)/(I$2*SQRT(1-((H$2*SIN(A14*PI()/180))/I$2+K$2/I$2)^2))+(H$2*COS(A14*PI()/180)^2*((H$2*SIN(A14*PI()/180))/I$2+K$2/I$2)^2)/(I$2*(1-((H$2*SIN(A14*PI()/180))/I$2+K$2/I$2)^2)^(3/2))+COS(A14*PI()/180)))/900/1000</f>
        <v>11197.442646441</v>
      </c>
      <c r="E14" s="11" t="n">
        <f aca="false">D14/1000</f>
        <v>11.197442646441</v>
      </c>
    </row>
    <row r="15" customFormat="false" ht="12.75" hidden="false" customHeight="false" outlineLevel="0" collapsed="false">
      <c r="A15" s="16" t="n">
        <v>65</v>
      </c>
      <c r="B15" s="9" t="n">
        <f aca="false">H$2*(I$2/H$2*SQRT((1+H$2/I$2)^2-K$2^2/I$2^2)-(COS(A15*PI()/180)+I$2/H$2*SQRT(1-(H$2/I$2*SIN(A15*PI()/180)+K$2/I$2)^2)))</f>
        <v>27.0036183789111</v>
      </c>
      <c r="C15" s="9" t="n">
        <f aca="false">(2*PI()*J$2*H$2*((COS(A15*PI()/180)*((H$2*SIN(A15*PI()/180))/I$2+K$2/I$2))/SQRT(1-((H$2*SIN(A15*PI()/180))/I$2+K$2/I$2)^2)+SIN(A15*PI()/180)))/60000</f>
        <v>35.2468414686139</v>
      </c>
      <c r="D15" s="10" t="n">
        <f aca="false">(PI()^2*J$2^2*H$2*(-(SIN(A15*PI()/180)*((H$2*SIN(A15*PI()/180))/I$2+K$2/I$2))/SQRT(1-((H$2*SIN(A15*PI()/180))/I$2+K$2/I$2)^2)+(H$2*COS(A15*PI()/180)^2)/(I$2*SQRT(1-((H$2*SIN(A15*PI()/180))/I$2+K$2/I$2)^2))+(H$2*COS(A15*PI()/180)^2*((H$2*SIN(A15*PI()/180))/I$2+K$2/I$2)^2)/(I$2*(1-((H$2*SIN(A15*PI()/180))/I$2+K$2/I$2)^2)^(3/2))+COS(A15*PI()/180)))/900/1000</f>
        <v>7509.8740282033</v>
      </c>
      <c r="E15" s="11" t="n">
        <f aca="false">D15/1000</f>
        <v>7.5098740282033</v>
      </c>
    </row>
    <row r="16" customFormat="false" ht="12.75" hidden="false" customHeight="false" outlineLevel="0" collapsed="false">
      <c r="A16" s="16" t="n">
        <v>70</v>
      </c>
      <c r="B16" s="9" t="n">
        <f aca="false">H$2*(I$2/H$2*SQRT((1+H$2/I$2)^2-K$2^2/I$2^2)-(COS(A16*PI()/180)+I$2/H$2*SQRT(1-(H$2/I$2*SIN(A16*PI()/180)+K$2/I$2)^2)))</f>
        <v>30.4894426320417</v>
      </c>
      <c r="C16" s="9" t="n">
        <f aca="false">(2*PI()*J$2*H$2*((COS(A16*PI()/180)*((H$2*SIN(A16*PI()/180))/I$2+K$2/I$2))/SQRT(1-((H$2*SIN(A16*PI()/180))/I$2+K$2/I$2)^2)+SIN(A16*PI()/180)))/60000</f>
        <v>35.8047765152435</v>
      </c>
      <c r="D16" s="10" t="n">
        <f aca="false">(PI()^2*J$2^2*H$2*(-(SIN(A16*PI()/180)*((H$2*SIN(A16*PI()/180))/I$2+K$2/I$2))/SQRT(1-((H$2*SIN(A16*PI()/180))/I$2+K$2/I$2)^2)+(H$2*COS(A16*PI()/180)^2)/(I$2*SQRT(1-((H$2*SIN(A16*PI()/180))/I$2+K$2/I$2)^2))+(H$2*COS(A16*PI()/180)^2*((H$2*SIN(A16*PI()/180))/I$2+K$2/I$2)^2)/(I$2*(1-((H$2*SIN(A16*PI()/180))/I$2+K$2/I$2)^2)^(3/2))+COS(A16*PI()/180)))/900/1000</f>
        <v>3888.01879669598</v>
      </c>
      <c r="E16" s="11" t="n">
        <f aca="false">D16/1000</f>
        <v>3.88801879669598</v>
      </c>
    </row>
    <row r="17" customFormat="false" ht="12.75" hidden="false" customHeight="false" outlineLevel="0" collapsed="false">
      <c r="A17" s="16" t="n">
        <v>75</v>
      </c>
      <c r="B17" s="9" t="n">
        <f aca="false">H$2*(I$2/H$2*SQRT((1+H$2/I$2)^2-K$2^2/I$2^2)-(COS(A17*PI()/180)+I$2/H$2*SQRT(1-(H$2/I$2*SIN(A17*PI()/180)+K$2/I$2)^2)))</f>
        <v>34.0127374616887</v>
      </c>
      <c r="C17" s="9" t="n">
        <f aca="false">(2*PI()*J$2*H$2*((COS(A17*PI()/180)*((H$2*SIN(A17*PI()/180))/I$2+K$2/I$2))/SQRT(1-((H$2*SIN(A17*PI()/180))/I$2+K$2/I$2)^2)+SIN(A17*PI()/180)))/60000</f>
        <v>36.0132811868011</v>
      </c>
      <c r="D17" s="10" t="n">
        <f aca="false">(PI()^2*J$2^2*H$2*(-(SIN(A17*PI()/180)*((H$2*SIN(A17*PI()/180))/I$2+K$2/I$2))/SQRT(1-((H$2*SIN(A17*PI()/180))/I$2+K$2/I$2)^2)+(H$2*COS(A17*PI()/180)^2)/(I$2*SQRT(1-((H$2*SIN(A17*PI()/180))/I$2+K$2/I$2)^2))+(H$2*COS(A17*PI()/180)^2*((H$2*SIN(A17*PI()/180))/I$2+K$2/I$2)^2)/(I$2*(1-((H$2*SIN(A17*PI()/180))/I$2+K$2/I$2)^2)^(3/2))+COS(A17*PI()/180)))/900/1000</f>
        <v>390.911811355467</v>
      </c>
      <c r="E17" s="11" t="n">
        <f aca="false">D17/1000</f>
        <v>0.390911811355467</v>
      </c>
    </row>
    <row r="18" customFormat="false" ht="12.75" hidden="false" customHeight="false" outlineLevel="0" collapsed="false">
      <c r="A18" s="16" t="n">
        <v>80</v>
      </c>
      <c r="B18" s="9" t="n">
        <f aca="false">H$2*(I$2/H$2*SQRT((1+H$2/I$2)^2-K$2^2/I$2^2)-(COS(A18*PI()/180)+I$2/H$2*SQRT(1-(H$2/I$2*SIN(A18*PI()/180)+K$2/I$2)^2)))</f>
        <v>37.5399324778404</v>
      </c>
      <c r="C18" s="9" t="n">
        <f aca="false">(2*PI()*J$2*H$2*((COS(A18*PI()/180)*((H$2*SIN(A18*PI()/180))/I$2+K$2/I$2))/SQRT(1-((H$2*SIN(A18*PI()/180))/I$2+K$2/I$2)^2)+SIN(A18*PI()/180)))/60000</f>
        <v>35.8872505208935</v>
      </c>
      <c r="D18" s="10" t="n">
        <f aca="false">(PI()^2*J$2^2*H$2*(-(SIN(A18*PI()/180)*((H$2*SIN(A18*PI()/180))/I$2+K$2/I$2))/SQRT(1-((H$2*SIN(A18*PI()/180))/I$2+K$2/I$2)^2)+(H$2*COS(A18*PI()/180)^2)/(I$2*SQRT(1-((H$2*SIN(A18*PI()/180))/I$2+K$2/I$2)^2))+(H$2*COS(A18*PI()/180)^2*((H$2*SIN(A18*PI()/180))/I$2+K$2/I$2)^2)/(I$2*(1-((H$2*SIN(A18*PI()/180))/I$2+K$2/I$2)^2)^(3/2))+COS(A18*PI()/180)))/900/1000</f>
        <v>-2928.22014021674</v>
      </c>
      <c r="E18" s="11" t="n">
        <f aca="false">D18/1000</f>
        <v>-2.92822014021674</v>
      </c>
    </row>
    <row r="19" customFormat="false" ht="12.75" hidden="false" customHeight="false" outlineLevel="0" collapsed="false">
      <c r="A19" s="16" t="n">
        <v>85</v>
      </c>
      <c r="B19" s="9" t="n">
        <f aca="false">H$2*(I$2/H$2*SQRT((1+H$2/I$2)^2-K$2^2/I$2^2)-(COS(A19*PI()/180)+I$2/H$2*SQRT(1-(H$2/I$2*SIN(A19*PI()/180)+K$2/I$2)^2)))</f>
        <v>41.0391617350261</v>
      </c>
      <c r="C19" s="9" t="n">
        <f aca="false">(2*PI()*J$2*H$2*((COS(A19*PI()/180)*((H$2*SIN(A19*PI()/180))/I$2+K$2/I$2))/SQRT(1-((H$2*SIN(A19*PI()/180))/I$2+K$2/I$2)^2)+SIN(A19*PI()/180)))/60000</f>
        <v>35.4464339455913</v>
      </c>
      <c r="D19" s="10" t="n">
        <f aca="false">(PI()^2*J$2^2*H$2*(-(SIN(A19*PI()/180)*((H$2*SIN(A19*PI()/180))/I$2+K$2/I$2))/SQRT(1-((H$2*SIN(A19*PI()/180))/I$2+K$2/I$2)^2)+(H$2*COS(A19*PI()/180)^2)/(I$2*SQRT(1-((H$2*SIN(A19*PI()/180))/I$2+K$2/I$2)^2))+(H$2*COS(A19*PI()/180)^2*((H$2*SIN(A19*PI()/180))/I$2+K$2/I$2)^2)/(I$2*(1-((H$2*SIN(A19*PI()/180))/I$2+K$2/I$2)^2)^(3/2))+COS(A19*PI()/180)))/900/1000</f>
        <v>-6023.86796776792</v>
      </c>
      <c r="E19" s="11" t="n">
        <f aca="false">D19/1000</f>
        <v>-6.02386796776792</v>
      </c>
    </row>
    <row r="20" customFormat="false" ht="12.75" hidden="false" customHeight="false" outlineLevel="0" collapsed="false">
      <c r="A20" s="16" t="n">
        <v>90</v>
      </c>
      <c r="B20" s="9" t="n">
        <f aca="false">H$2*(I$2/H$2*SQRT((1+H$2/I$2)^2-K$2^2/I$2^2)-(COS(A20*PI()/180)+I$2/H$2*SQRT(1-(H$2/I$2*SIN(A20*PI()/180)+K$2/I$2)^2)))</f>
        <v>44.4806998988746</v>
      </c>
      <c r="C20" s="9" t="n">
        <f aca="false">(2*PI()*J$2*H$2*((COS(A20*PI()/180)*((H$2*SIN(A20*PI()/180))/I$2+K$2/I$2))/SQRT(1-((H$2*SIN(A20*PI()/180))/I$2+K$2/I$2)^2)+SIN(A20*PI()/180)))/60000</f>
        <v>34.7145988221672</v>
      </c>
      <c r="D20" s="10" t="n">
        <f aca="false">(PI()^2*J$2^2*H$2*(-(SIN(A20*PI()/180)*((H$2*SIN(A20*PI()/180))/I$2+K$2/I$2))/SQRT(1-((H$2*SIN(A20*PI()/180))/I$2+K$2/I$2)^2)+(H$2*COS(A20*PI()/180)^2)/(I$2*SQRT(1-((H$2*SIN(A20*PI()/180))/I$2+K$2/I$2)^2))+(H$2*COS(A20*PI()/180)^2*((H$2*SIN(A20*PI()/180))/I$2+K$2/I$2)^2)/(I$2*(1-((H$2*SIN(A20*PI()/180))/I$2+K$2/I$2)^2)^(3/2))+COS(A20*PI()/180)))/900/1000</f>
        <v>-8859.79688535423</v>
      </c>
      <c r="E20" s="11" t="n">
        <f aca="false">D20/1000</f>
        <v>-8.85979688535423</v>
      </c>
    </row>
    <row r="21" customFormat="false" ht="12.75" hidden="false" customHeight="false" outlineLevel="0" collapsed="false">
      <c r="A21" s="16" t="n">
        <v>95</v>
      </c>
      <c r="B21" s="9" t="n">
        <f aca="false">H$2*(I$2/H$2*SQRT((1+H$2/I$2)^2-K$2^2/I$2^2)-(COS(A21*PI()/180)+I$2/H$2*SQRT(1-(H$2/I$2*SIN(A21*PI()/180)+K$2/I$2)^2)))</f>
        <v>47.8373096693435</v>
      </c>
      <c r="C21" s="9" t="n">
        <f aca="false">(2*PI()*J$2*H$2*((COS(A21*PI()/180)*((H$2*SIN(A21*PI()/180))/I$2+K$2/I$2))/SQRT(1-((H$2*SIN(A21*PI()/180))/I$2+K$2/I$2)^2)+SIN(A21*PI()/180)))/60000</f>
        <v>33.7185646404585</v>
      </c>
      <c r="D21" s="10" t="n">
        <f aca="false">(PI()^2*J$2^2*H$2*(-(SIN(A21*PI()/180)*((H$2*SIN(A21*PI()/180))/I$2+K$2/I$2))/SQRT(1-((H$2*SIN(A21*PI()/180))/I$2+K$2/I$2)^2)+(H$2*COS(A21*PI()/180)^2)/(I$2*SQRT(1-((H$2*SIN(A21*PI()/180))/I$2+K$2/I$2)^2))+(H$2*COS(A21*PI()/180)^2*((H$2*SIN(A21*PI()/180))/I$2+K$2/I$2)^2)/(I$2*(1-((H$2*SIN(A21*PI()/180))/I$2+K$2/I$2)^2)^(3/2))+COS(A21*PI()/180)))/900/1000</f>
        <v>-11410.1079380592</v>
      </c>
      <c r="E21" s="11" t="n">
        <f aca="false">D21/1000</f>
        <v>-11.4101079380592</v>
      </c>
    </row>
    <row r="22" customFormat="false" ht="12.75" hidden="false" customHeight="false" outlineLevel="0" collapsed="false">
      <c r="A22" s="16" t="n">
        <v>100</v>
      </c>
      <c r="B22" s="9" t="n">
        <f aca="false">H$2*(I$2/H$2*SQRT((1+H$2/I$2)^2-K$2^2/I$2^2)-(COS(A22*PI()/180)+I$2/H$2*SQRT(1-(H$2/I$2*SIN(A22*PI()/180)+K$2/I$2)^2)))</f>
        <v>51.084490335861</v>
      </c>
      <c r="C22" s="9" t="n">
        <f aca="false">(2*PI()*J$2*H$2*((COS(A22*PI()/180)*((H$2*SIN(A22*PI()/180))/I$2+K$2/I$2))/SQRT(1-((H$2*SIN(A22*PI()/180))/I$2+K$2/I$2)^2)+SIN(A22*PI()/180)))/60000</f>
        <v>32.487161604664</v>
      </c>
      <c r="D22" s="10" t="n">
        <f aca="false">(PI()^2*J$2^2*H$2*(-(SIN(A22*PI()/180)*((H$2*SIN(A22*PI()/180))/I$2+K$2/I$2))/SQRT(1-((H$2*SIN(A22*PI()/180))/I$2+K$2/I$2)^2)+(H$2*COS(A22*PI()/180)^2)/(I$2*SQRT(1-((H$2*SIN(A22*PI()/180))/I$2+K$2/I$2)^2))+(H$2*COS(A22*PI()/180)^2*((H$2*SIN(A22*PI()/180))/I$2+K$2/I$2)^2)/(I$2*(1-((H$2*SIN(A22*PI()/180))/I$2+K$2/I$2)^2)^(3/2))+COS(A22*PI()/180)))/900/1000</f>
        <v>-13659.7075423248</v>
      </c>
      <c r="E22" s="11" t="n">
        <f aca="false">D22/1000</f>
        <v>-13.6597075423248</v>
      </c>
    </row>
    <row r="23" customFormat="false" ht="12.75" hidden="false" customHeight="false" outlineLevel="0" collapsed="false">
      <c r="A23" s="16" t="n">
        <v>105</v>
      </c>
      <c r="B23" s="9" t="n">
        <f aca="false">H$2*(I$2/H$2*SQRT((1+H$2/I$2)^2-K$2^2/I$2^2)-(COS(A23*PI()/180)+I$2/H$2*SQRT(1-(H$2/I$2*SIN(A23*PI()/180)+K$2/I$2)^2)))</f>
        <v>54.2006229796853</v>
      </c>
      <c r="C23" s="9" t="n">
        <f aca="false">(2*PI()*J$2*H$2*((COS(A23*PI()/180)*((H$2*SIN(A23*PI()/180))/I$2+K$2/I$2))/SQRT(1-((H$2*SIN(A23*PI()/180))/I$2+K$2/I$2)^2)+SIN(A23*PI()/180)))/60000</f>
        <v>31.0501739163897</v>
      </c>
      <c r="D23" s="10" t="n">
        <f aca="false">(PI()^2*J$2^2*H$2*(-(SIN(A23*PI()/180)*((H$2*SIN(A23*PI()/180))/I$2+K$2/I$2))/SQRT(1-((H$2*SIN(A23*PI()/180))/I$2+K$2/I$2)^2)+(H$2*COS(A23*PI()/180)^2)/(I$2*SQRT(1-((H$2*SIN(A23*PI()/180))/I$2+K$2/I$2)^2))+(H$2*COS(A23*PI()/180)^2*((H$2*SIN(A23*PI()/180))/I$2+K$2/I$2)^2)/(I$2*(1-((H$2*SIN(A23*PI()/180))/I$2+K$2/I$2)^2)^(3/2))+COS(A23*PI()/180)))/900/1000</f>
        <v>-15604.1499235901</v>
      </c>
      <c r="E23" s="11" t="n">
        <f aca="false">D23/1000</f>
        <v>-15.6041499235901</v>
      </c>
      <c r="N23" s="18"/>
    </row>
    <row r="24" customFormat="false" ht="12.75" hidden="false" customHeight="false" outlineLevel="0" collapsed="false">
      <c r="A24" s="16" t="n">
        <v>110</v>
      </c>
      <c r="B24" s="9" t="n">
        <f aca="false">H$2*(I$2/H$2*SQRT((1+H$2/I$2)^2-K$2^2/I$2^2)-(COS(A24*PI()/180)+I$2/H$2*SQRT(1-(H$2/I$2*SIN(A24*PI()/180)+K$2/I$2)^2)))</f>
        <v>57.1670138114439</v>
      </c>
      <c r="C24" s="9" t="n">
        <f aca="false">(2*PI()*J$2*H$2*((COS(A24*PI()/180)*((H$2*SIN(A24*PI()/180))/I$2+K$2/I$2))/SQRT(1-((H$2*SIN(A24*PI()/180))/I$2+K$2/I$2)^2)+SIN(A24*PI()/180)))/60000</f>
        <v>29.4373281782239</v>
      </c>
      <c r="D24" s="10" t="n">
        <f aca="false">(PI()^2*J$2^2*H$2*(-(SIN(A24*PI()/180)*((H$2*SIN(A24*PI()/180))/I$2+K$2/I$2))/SQRT(1-((H$2*SIN(A24*PI()/180))/I$2+K$2/I$2)^2)+(H$2*COS(A24*PI()/180)^2)/(I$2*SQRT(1-((H$2*SIN(A24*PI()/180))/I$2+K$2/I$2)^2))+(H$2*COS(A24*PI()/180)^2*((H$2*SIN(A24*PI()/180))/I$2+K$2/I$2)^2)/(I$2*(1-((H$2*SIN(A24*PI()/180))/I$2+K$2/I$2)^2)^(3/2))+COS(A24*PI()/180)))/900/1000</f>
        <v>-17248.8851932018</v>
      </c>
      <c r="E24" s="11" t="n">
        <f aca="false">D24/1000</f>
        <v>-17.2488851932018</v>
      </c>
    </row>
    <row r="25" customFormat="false" ht="12.75" hidden="false" customHeight="false" outlineLevel="0" collapsed="false">
      <c r="A25" s="16" t="n">
        <v>115</v>
      </c>
      <c r="B25" s="9" t="n">
        <f aca="false">H$2*(I$2/H$2*SQRT((1+H$2/I$2)^2-K$2^2/I$2^2)-(COS(A25*PI()/180)+I$2/H$2*SQRT(1-(H$2/I$2*SIN(A25*PI()/180)+K$2/I$2)^2)))</f>
        <v>59.9678427946857</v>
      </c>
      <c r="C25" s="9" t="n">
        <f aca="false">(2*PI()*J$2*H$2*((COS(A25*PI()/180)*((H$2*SIN(A25*PI()/180))/I$2+K$2/I$2))/SQRT(1-((H$2*SIN(A25*PI()/180))/I$2+K$2/I$2)^2)+SIN(A25*PI()/180)))/60000</f>
        <v>27.6773810041531</v>
      </c>
      <c r="D25" s="10" t="n">
        <f aca="false">(PI()^2*J$2^2*H$2*(-(SIN(A25*PI()/180)*((H$2*SIN(A25*PI()/180))/I$2+K$2/I$2))/SQRT(1-((H$2*SIN(A25*PI()/180))/I$2+K$2/I$2)^2)+(H$2*COS(A25*PI()/180)^2)/(I$2*SQRT(1-((H$2*SIN(A25*PI()/180))/I$2+K$2/I$2)^2))+(H$2*COS(A25*PI()/180)^2*((H$2*SIN(A25*PI()/180))/I$2+K$2/I$2)^2)/(I$2*(1-((H$2*SIN(A25*PI()/180))/I$2+K$2/I$2)^2)^(3/2))+COS(A25*PI()/180)))/900/1000</f>
        <v>-18608.007614472</v>
      </c>
      <c r="E25" s="11" t="n">
        <f aca="false">D25/1000</f>
        <v>-18.608007614472</v>
      </c>
    </row>
    <row r="26" customFormat="false" ht="12.75" hidden="false" customHeight="false" outlineLevel="0" collapsed="false">
      <c r="A26" s="16" t="n">
        <v>120</v>
      </c>
      <c r="B26" s="9" t="n">
        <f aca="false">H$2*(I$2/H$2*SQRT((1+H$2/I$2)^2-K$2^2/I$2^2)-(COS(A26*PI()/180)+I$2/H$2*SQRT(1-(H$2/I$2*SIN(A26*PI()/180)+K$2/I$2)^2)))</f>
        <v>62.5900294738406</v>
      </c>
      <c r="C26" s="9" t="n">
        <f aca="false">(2*PI()*J$2*H$2*((COS(A26*PI()/180)*((H$2*SIN(A26*PI()/180))/I$2+K$2/I$2))/SQRT(1-((H$2*SIN(A26*PI()/180))/I$2+K$2/I$2)^2)+SIN(A26*PI()/180)))/60000</f>
        <v>25.7973482686079</v>
      </c>
      <c r="D26" s="10" t="n">
        <f aca="false">(PI()^2*J$2^2*H$2*(-(SIN(A26*PI()/180)*((H$2*SIN(A26*PI()/180))/I$2+K$2/I$2))/SQRT(1-((H$2*SIN(A26*PI()/180))/I$2+K$2/I$2)^2)+(H$2*COS(A26*PI()/180)^2)/(I$2*SQRT(1-((H$2*SIN(A26*PI()/180))/I$2+K$2/I$2)^2))+(H$2*COS(A26*PI()/180)^2*((H$2*SIN(A26*PI()/180))/I$2+K$2/I$2)^2)/(I$2*(1-((H$2*SIN(A26*PI()/180))/I$2+K$2/I$2)^2)^(3/2))+COS(A26*PI()/180)))/900/1000</f>
        <v>-19702.6437993029</v>
      </c>
      <c r="E26" s="11" t="n">
        <f aca="false">D26/1000</f>
        <v>-19.7026437993029</v>
      </c>
    </row>
    <row r="27" customFormat="false" ht="12.75" hidden="false" customHeight="false" outlineLevel="0" collapsed="false">
      <c r="A27" s="16" t="n">
        <v>125</v>
      </c>
      <c r="B27" s="9" t="n">
        <f aca="false">H$2*(I$2/H$2*SQRT((1+H$2/I$2)^2-K$2^2/I$2^2)-(COS(A27*PI()/180)+I$2/H$2*SQRT(1-(H$2/I$2*SIN(A27*PI()/180)+K$2/I$2)^2)))</f>
        <v>65.0230313680867</v>
      </c>
      <c r="C27" s="9" t="n">
        <f aca="false">(2*PI()*J$2*H$2*((COS(A27*PI()/180)*((H$2*SIN(A27*PI()/180))/I$2+K$2/I$2))/SQRT(1-((H$2*SIN(A27*PI()/180))/I$2+K$2/I$2)^2)+SIN(A27*PI()/180)))/60000</f>
        <v>23.821903439737</v>
      </c>
      <c r="D27" s="10" t="n">
        <f aca="false">(PI()^2*J$2^2*H$2*(-(SIN(A27*PI()/180)*((H$2*SIN(A27*PI()/180))/I$2+K$2/I$2))/SQRT(1-((H$2*SIN(A27*PI()/180))/I$2+K$2/I$2)^2)+(H$2*COS(A27*PI()/180)^2)/(I$2*SQRT(1-((H$2*SIN(A27*PI()/180))/I$2+K$2/I$2)^2))+(H$2*COS(A27*PI()/180)^2*((H$2*SIN(A27*PI()/180))/I$2+K$2/I$2)^2)/(I$2*(1-((H$2*SIN(A27*PI()/180))/I$2+K$2/I$2)^2)^(3/2))+COS(A27*PI()/180)))/900/1000</f>
        <v>-20559.1427101593</v>
      </c>
      <c r="E27" s="11" t="n">
        <f aca="false">D27/1000</f>
        <v>-20.5591427101593</v>
      </c>
    </row>
    <row r="28" customFormat="false" ht="12.75" hidden="false" customHeight="false" outlineLevel="0" collapsed="false">
      <c r="A28" s="16" t="n">
        <v>130</v>
      </c>
      <c r="B28" s="9" t="n">
        <f aca="false">H$2*(I$2/H$2*SQRT((1+H$2/I$2)^2-K$2^2/I$2^2)-(COS(A28*PI()/180)+I$2/H$2*SQRT(1-(H$2/I$2*SIN(A28*PI()/180)+K$2/I$2)^2)))</f>
        <v>67.2585921994048</v>
      </c>
      <c r="C28" s="9" t="n">
        <f aca="false">(2*PI()*J$2*H$2*((COS(A28*PI()/180)*((H$2*SIN(A28*PI()/180))/I$2+K$2/I$2))/SQRT(1-((H$2*SIN(A28*PI()/180))/I$2+K$2/I$2)^2)+SIN(A28*PI()/180)))/60000</f>
        <v>21.7729564839978</v>
      </c>
      <c r="D28" s="10" t="n">
        <f aca="false">(PI()^2*J$2^2*H$2*(-(SIN(A28*PI()/180)*((H$2*SIN(A28*PI()/180))/I$2+K$2/I$2))/SQRT(1-((H$2*SIN(A28*PI()/180))/I$2+K$2/I$2)^2)+(H$2*COS(A28*PI()/180)^2)/(I$2*SQRT(1-((H$2*SIN(A28*PI()/180))/I$2+K$2/I$2)^2))+(H$2*COS(A28*PI()/180)^2*((H$2*SIN(A28*PI()/180))/I$2+K$2/I$2)^2)/(I$2*(1-((H$2*SIN(A28*PI()/180))/I$2+K$2/I$2)^2)^(3/2))+COS(A28*PI()/180)))/900/1000</f>
        <v>-21207.2273035256</v>
      </c>
      <c r="E28" s="11" t="n">
        <f aca="false">D28/1000</f>
        <v>-21.2072273035256</v>
      </c>
    </row>
    <row r="29" customFormat="false" ht="12.75" hidden="false" customHeight="false" outlineLevel="0" collapsed="false">
      <c r="A29" s="16" t="n">
        <v>135</v>
      </c>
      <c r="B29" s="9" t="n">
        <f aca="false">H$2*(I$2/H$2*SQRT((1+H$2/I$2)^2-K$2^2/I$2^2)-(COS(A29*PI()/180)+I$2/H$2*SQRT(1-(H$2/I$2*SIN(A29*PI()/180)+K$2/I$2)^2)))</f>
        <v>69.290457610035</v>
      </c>
      <c r="C29" s="9" t="n">
        <f aca="false">(2*PI()*J$2*H$2*((COS(A29*PI()/180)*((H$2*SIN(A29*PI()/180))/I$2+K$2/I$2))/SQRT(1-((H$2*SIN(A29*PI()/180))/I$2+K$2/I$2)^2)+SIN(A29*PI()/180)))/60000</f>
        <v>19.6694101167416</v>
      </c>
      <c r="D29" s="10" t="n">
        <f aca="false">(PI()^2*J$2^2*H$2*(-(SIN(A29*PI()/180)*((H$2*SIN(A29*PI()/180))/I$2+K$2/I$2))/SQRT(1-((H$2*SIN(A29*PI()/180))/I$2+K$2/I$2)^2)+(H$2*COS(A29*PI()/180)^2)/(I$2*SQRT(1-((H$2*SIN(A29*PI()/180))/I$2+K$2/I$2)^2))+(H$2*COS(A29*PI()/180)^2*((H$2*SIN(A29*PI()/180))/I$2+K$2/I$2)^2)/(I$2*(1-((H$2*SIN(A29*PI()/180))/I$2+K$2/I$2)^2)^(3/2))+COS(A29*PI()/180)))/900/1000</f>
        <v>-21678.2452354428</v>
      </c>
      <c r="E29" s="11" t="n">
        <f aca="false">D29/1000</f>
        <v>-21.6782452354428</v>
      </c>
    </row>
    <row r="30" customFormat="false" ht="12.75" hidden="false" customHeight="false" outlineLevel="0" collapsed="false">
      <c r="A30" s="16" t="n">
        <v>140</v>
      </c>
      <c r="B30" s="9" t="n">
        <f aca="false">H$2*(I$2/H$2*SQRT((1+H$2/I$2)^2-K$2^2/I$2^2)-(COS(A30*PI()/180)+I$2/H$2*SQRT(1-(H$2/I$2*SIN(A30*PI()/180)+K$2/I$2)^2)))</f>
        <v>71.1140751013797</v>
      </c>
      <c r="C30" s="9" t="n">
        <f aca="false">(2*PI()*J$2*H$2*((COS(A30*PI()/180)*((H$2*SIN(A30*PI()/180))/I$2+K$2/I$2))/SQRT(1-((H$2*SIN(A30*PI()/180))/I$2+K$2/I$2)^2)+SIN(A30*PI()/180)))/60000</f>
        <v>17.5270783780202</v>
      </c>
      <c r="D30" s="10" t="n">
        <f aca="false">(PI()^2*J$2^2*H$2*(-(SIN(A30*PI()/180)*((H$2*SIN(A30*PI()/180))/I$2+K$2/I$2))/SQRT(1-((H$2*SIN(A30*PI()/180))/I$2+K$2/I$2)^2)+(H$2*COS(A30*PI()/180)^2)/(I$2*SQRT(1-((H$2*SIN(A30*PI()/180))/I$2+K$2/I$2)^2))+(H$2*COS(A30*PI()/180)^2*((H$2*SIN(A30*PI()/180))/I$2+K$2/I$2)^2)/(I$2*(1-((H$2*SIN(A30*PI()/180))/I$2+K$2/I$2)^2)^(3/2))+COS(A30*PI()/180)))/900/1000</f>
        <v>-22003.6202847391</v>
      </c>
      <c r="E30" s="11" t="n">
        <f aca="false">D30/1000</f>
        <v>-22.0036202847391</v>
      </c>
    </row>
    <row r="31" customFormat="false" ht="12.75" hidden="false" customHeight="false" outlineLevel="0" collapsed="false">
      <c r="A31" s="16" t="n">
        <v>145</v>
      </c>
      <c r="B31" s="9" t="n">
        <f aca="false">H$2*(I$2/H$2*SQRT((1+H$2/I$2)^2-K$2^2/I$2^2)-(COS(A31*PI()/180)+I$2/H$2*SQRT(1-(H$2/I$2*SIN(A31*PI()/180)+K$2/I$2)^2)))</f>
        <v>72.7262930303275</v>
      </c>
      <c r="C31" s="9" t="n">
        <f aca="false">(2*PI()*J$2*H$2*((COS(A31*PI()/180)*((H$2*SIN(A31*PI()/180))/I$2+K$2/I$2))/SQRT(1-((H$2*SIN(A31*PI()/180))/I$2+K$2/I$2)^2)+SIN(A31*PI()/180)))/60000</f>
        <v>15.3587445473118</v>
      </c>
      <c r="D31" s="10" t="n">
        <f aca="false">(PI()^2*J$2^2*H$2*(-(SIN(A31*PI()/180)*((H$2*SIN(A31*PI()/180))/I$2+K$2/I$2))/SQRT(1-((H$2*SIN(A31*PI()/180))/I$2+K$2/I$2)^2)+(H$2*COS(A31*PI()/180)^2)/(I$2*SQRT(1-((H$2*SIN(A31*PI()/180))/I$2+K$2/I$2)^2))+(H$2*COS(A31*PI()/180)^2*((H$2*SIN(A31*PI()/180))/I$2+K$2/I$2)^2)/(I$2*(1-((H$2*SIN(A31*PI()/180))/I$2+K$2/I$2)^2)^(3/2))+COS(A31*PI()/180)))/900/1000</f>
        <v>-22213.5651035104</v>
      </c>
      <c r="E31" s="11" t="n">
        <f aca="false">D31/1000</f>
        <v>-22.2135651035104</v>
      </c>
    </row>
    <row r="32" customFormat="false" ht="12.75" hidden="false" customHeight="false" outlineLevel="0" collapsed="false">
      <c r="A32" s="16" t="n">
        <v>150</v>
      </c>
      <c r="B32" s="9" t="n">
        <f aca="false">H$2*(I$2/H$2*SQRT((1+H$2/I$2)^2-K$2^2/I$2^2)-(COS(A32*PI()/180)+I$2/H$2*SQRT(1-(H$2/I$2*SIN(A32*PI()/180)+K$2/I$2)^2)))</f>
        <v>74.1250710187542</v>
      </c>
      <c r="C32" s="9" t="n">
        <f aca="false">(2*PI()*J$2*H$2*((COS(A32*PI()/180)*((H$2*SIN(A32*PI()/180))/I$2+K$2/I$2))/SQRT(1-((H$2*SIN(A32*PI()/180))/I$2+K$2/I$2)^2)+SIN(A32*PI()/180)))/60000</f>
        <v>13.1743314283205</v>
      </c>
      <c r="D32" s="10" t="n">
        <f aca="false">(PI()^2*J$2^2*H$2*(-(SIN(A32*PI()/180)*((H$2*SIN(A32*PI()/180))/I$2+K$2/I$2))/SQRT(1-((H$2*SIN(A32*PI()/180))/I$2+K$2/I$2)^2)+(H$2*COS(A32*PI()/180)^2)/(I$2*SQRT(1-((H$2*SIN(A32*PI()/180))/I$2+K$2/I$2)^2))+(H$2*COS(A32*PI()/180)^2*((H$2*SIN(A32*PI()/180))/I$2+K$2/I$2)^2)/(I$2*(1-((H$2*SIN(A32*PI()/180))/I$2+K$2/I$2)^2)^(3/2))+COS(A32*PI()/180)))/900/1000</f>
        <v>-22336.076737538</v>
      </c>
      <c r="E32" s="11" t="n">
        <f aca="false">D32/1000</f>
        <v>-22.336076737538</v>
      </c>
    </row>
    <row r="33" customFormat="false" ht="12.75" hidden="false" customHeight="false" outlineLevel="0" collapsed="false">
      <c r="A33" s="16" t="n">
        <v>155</v>
      </c>
      <c r="B33" s="9" t="n">
        <f aca="false">H$2*(I$2/H$2*SQRT((1+H$2/I$2)^2-K$2^2/I$2^2)-(COS(A33*PI()/180)+I$2/H$2*SQRT(1-(H$2/I$2*SIN(A33*PI()/180)+K$2/I$2)^2)))</f>
        <v>75.3092114399929</v>
      </c>
      <c r="C33" s="9" t="n">
        <f aca="false">(2*PI()*J$2*H$2*((COS(A33*PI()/180)*((H$2*SIN(A33*PI()/180))/I$2+K$2/I$2))/SQRT(1-((H$2*SIN(A33*PI()/180))/I$2+K$2/I$2)^2)+SIN(A33*PI()/180)))/60000</f>
        <v>10.9811565843748</v>
      </c>
      <c r="D33" s="10" t="n">
        <f aca="false">(PI()^2*J$2^2*H$2*(-(SIN(A33*PI()/180)*((H$2*SIN(A33*PI()/180))/I$2+K$2/I$2))/SQRT(1-((H$2*SIN(A33*PI()/180))/I$2+K$2/I$2)^2)+(H$2*COS(A33*PI()/180)^2)/(I$2*SQRT(1-((H$2*SIN(A33*PI()/180))/I$2+K$2/I$2)^2))+(H$2*COS(A33*PI()/180)^2*((H$2*SIN(A33*PI()/180))/I$2+K$2/I$2)^2)/(I$2*(1-((H$2*SIN(A33*PI()/180))/I$2+K$2/I$2)^2)^(3/2))+COS(A33*PI()/180)))/900/1000</f>
        <v>-22396.204105545</v>
      </c>
      <c r="E33" s="11" t="n">
        <f aca="false">D33/1000</f>
        <v>-22.396204105545</v>
      </c>
    </row>
    <row r="34" customFormat="false" ht="12.75" hidden="false" customHeight="false" outlineLevel="0" collapsed="false">
      <c r="A34" s="16" t="n">
        <v>160</v>
      </c>
      <c r="B34" s="9" t="n">
        <f aca="false">H$2*(I$2/H$2*SQRT((1+H$2/I$2)^2-K$2^2/I$2^2)-(COS(A34*PI()/180)+I$2/H$2*SQRT(1-(H$2/I$2*SIN(A34*PI()/180)+K$2/I$2)^2)))</f>
        <v>76.2781190503588</v>
      </c>
      <c r="C34" s="9" t="n">
        <f aca="false">(2*PI()*J$2*H$2*((COS(A34*PI()/180)*((H$2*SIN(A34*PI()/180))/I$2+K$2/I$2))/SQRT(1-((H$2*SIN(A34*PI()/180))/I$2+K$2/I$2)^2)+SIN(A34*PI()/180)))/60000</f>
        <v>8.78424736404191</v>
      </c>
      <c r="D34" s="10" t="n">
        <f aca="false">(PI()^2*J$2^2*H$2*(-(SIN(A34*PI()/180)*((H$2*SIN(A34*PI()/180))/I$2+K$2/I$2))/SQRT(1-((H$2*SIN(A34*PI()/180))/I$2+K$2/I$2)^2)+(H$2*COS(A34*PI()/180)^2)/(I$2*SQRT(1-((H$2*SIN(A34*PI()/180))/I$2+K$2/I$2)^2))+(H$2*COS(A34*PI()/180)^2*((H$2*SIN(A34*PI()/180))/I$2+K$2/I$2)^2)/(I$2*(1-((H$2*SIN(A34*PI()/180))/I$2+K$2/I$2)^2)^(3/2))+COS(A34*PI()/180)))/900/1000</f>
        <v>-22415.5538258715</v>
      </c>
      <c r="E34" s="11" t="n">
        <f aca="false">D34/1000</f>
        <v>-22.4155538258715</v>
      </c>
      <c r="N34" s="18"/>
    </row>
    <row r="35" customFormat="false" ht="12.75" hidden="false" customHeight="false" outlineLevel="0" collapsed="false">
      <c r="A35" s="16" t="n">
        <v>165</v>
      </c>
      <c r="B35" s="9" t="n">
        <f aca="false">H$2*(I$2/H$2*SQRT((1+H$2/I$2)^2-K$2^2/I$2^2)-(COS(A35*PI()/180)+I$2/H$2*SQRT(1-(H$2/I$2*SIN(A35*PI()/180)+K$2/I$2)^2)))</f>
        <v>77.0315935532404</v>
      </c>
      <c r="C35" s="9" t="n">
        <f aca="false">(2*PI()*J$2*H$2*((COS(A35*PI()/180)*((H$2*SIN(A35*PI()/180))/I$2+K$2/I$2))/SQRT(1-((H$2*SIN(A35*PI()/180))/I$2+K$2/I$2)^2)+SIN(A35*PI()/180)))/60000</f>
        <v>6.58669456567343</v>
      </c>
      <c r="D35" s="10" t="n">
        <f aca="false">(PI()^2*J$2^2*H$2*(-(SIN(A35*PI()/180)*((H$2*SIN(A35*PI()/180))/I$2+K$2/I$2))/SQRT(1-((H$2*SIN(A35*PI()/180))/I$2+K$2/I$2)^2)+(H$2*COS(A35*PI()/180)^2)/(I$2*SQRT(1-((H$2*SIN(A35*PI()/180))/I$2+K$2/I$2)^2))+(H$2*COS(A35*PI()/180)^2*((H$2*SIN(A35*PI()/180))/I$2+K$2/I$2)^2)/(I$2*(1-((H$2*SIN(A35*PI()/180))/I$2+K$2/I$2)^2)^(3/2))+COS(A35*PI()/180)))/900/1000</f>
        <v>-22411.9877904317</v>
      </c>
      <c r="E35" s="11" t="n">
        <f aca="false">D35/1000</f>
        <v>-22.4119877904317</v>
      </c>
    </row>
    <row r="36" customFormat="false" ht="12.75" hidden="false" customHeight="false" outlineLevel="0" collapsed="false">
      <c r="A36" s="16" t="n">
        <v>170</v>
      </c>
      <c r="B36" s="9" t="n">
        <f aca="false">H$2*(I$2/H$2*SQRT((1+H$2/I$2)^2-K$2^2/I$2^2)-(COS(A36*PI()/180)+I$2/H$2*SQRT(1-(H$2/I$2*SIN(A36*PI()/180)+K$2/I$2)^2)))</f>
        <v>77.5696580436444</v>
      </c>
      <c r="C36" s="9" t="n">
        <f aca="false">(2*PI()*J$2*H$2*((COS(A36*PI()/180)*((H$2*SIN(A36*PI()/180))/I$2+K$2/I$2))/SQRT(1-((H$2*SIN(A36*PI()/180))/I$2+K$2/I$2)^2)+SIN(A36*PI()/180)))/60000</f>
        <v>4.39002843371157</v>
      </c>
      <c r="D36" s="10" t="n">
        <f aca="false">(PI()^2*J$2^2*H$2*(-(SIN(A36*PI()/180)*((H$2*SIN(A36*PI()/180))/I$2+K$2/I$2))/SQRT(1-((H$2*SIN(A36*PI()/180))/I$2+K$2/I$2)^2)+(H$2*COS(A36*PI()/180)^2)/(I$2*SQRT(1-((H$2*SIN(A36*PI()/180))/I$2+K$2/I$2)^2))+(H$2*COS(A36*PI()/180)^2*((H$2*SIN(A36*PI()/180))/I$2+K$2/I$2)^2)/(I$2*(1-((H$2*SIN(A36*PI()/180))/I$2+K$2/I$2)^2)^(3/2))+COS(A36*PI()/180)))/900/1000</f>
        <v>-22399.4615652406</v>
      </c>
      <c r="E36" s="11" t="n">
        <f aca="false">D36/1000</f>
        <v>-22.3994615652406</v>
      </c>
    </row>
    <row r="37" customFormat="false" ht="12.75" hidden="false" customHeight="false" outlineLevel="0" collapsed="false">
      <c r="A37" s="16" t="n">
        <v>175</v>
      </c>
      <c r="B37" s="9" t="n">
        <f aca="false">H$2*(I$2/H$2*SQRT((1+H$2/I$2)^2-K$2^2/I$2^2)-(COS(A37*PI()/180)+I$2/H$2*SQRT(1-(H$2/I$2*SIN(A37*PI()/180)+K$2/I$2)^2)))</f>
        <v>77.8924249254435</v>
      </c>
      <c r="C37" s="9" t="n">
        <f aca="false">(2*PI()*J$2*H$2*((COS(A37*PI()/180)*((H$2*SIN(A37*PI()/180))/I$2+K$2/I$2))/SQRT(1-((H$2*SIN(A37*PI()/180))/I$2+K$2/I$2)^2)+SIN(A37*PI()/180)))/60000</f>
        <v>2.1946055984089</v>
      </c>
      <c r="D37" s="10" t="n">
        <f aca="false">(PI()^2*J$2^2*H$2*(-(SIN(A37*PI()/180)*((H$2*SIN(A37*PI()/180))/I$2+K$2/I$2))/SQRT(1-((H$2*SIN(A37*PI()/180))/I$2+K$2/I$2)^2)+(H$2*COS(A37*PI()/180)^2)/(I$2*SQRT(1-((H$2*SIN(A37*PI()/180))/I$2+K$2/I$2)^2))+(H$2*COS(A37*PI()/180)^2*((H$2*SIN(A37*PI()/180))/I$2+K$2/I$2)^2)/(I$2*(1-((H$2*SIN(A37*PI()/180))/I$2+K$2/I$2)^2)^(3/2))+COS(A37*PI()/180)))/900/1000</f>
        <v>-22387.9551512273</v>
      </c>
      <c r="E37" s="11" t="n">
        <f aca="false">D37/1000</f>
        <v>-22.3879551512273</v>
      </c>
    </row>
    <row r="38" customFormat="false" ht="12.75" hidden="false" customHeight="false" outlineLevel="0" collapsed="false">
      <c r="A38" s="16" t="n">
        <v>180</v>
      </c>
      <c r="B38" s="9" t="n">
        <f aca="false">H$2*(I$2/H$2*SQRT((1+H$2/I$2)^2-K$2^2/I$2^2)-(COS(A38*PI()/180)+I$2/H$2*SQRT(1-(H$2/I$2*SIN(A38*PI()/180)+K$2/I$2)^2)))</f>
        <v>78</v>
      </c>
      <c r="C38" s="9" t="n">
        <f aca="false">(2*PI()*J$2*H$2*((COS(A38*PI()/180)*((H$2*SIN(A38*PI()/180))/I$2+K$2/I$2))/SQRT(1-((H$2*SIN(A38*PI()/180))/I$2+K$2/I$2)^2)+SIN(A38*PI()/180)))/60000</f>
        <v>3.07957246569137E-015</v>
      </c>
      <c r="D38" s="10" t="n">
        <f aca="false">(PI()^2*J$2^2*H$2*(-(SIN(A38*PI()/180)*((H$2*SIN(A38*PI()/180))/I$2+K$2/I$2))/SQRT(1-((H$2*SIN(A38*PI()/180))/I$2+K$2/I$2)^2)+(H$2*COS(A38*PI()/180)^2)/(I$2*SQRT(1-((H$2*SIN(A38*PI()/180))/I$2+K$2/I$2)^2))+(H$2*COS(A38*PI()/180)^2*((H$2*SIN(A38*PI()/180))/I$2+K$2/I$2)^2)/(I$2*(1-((H$2*SIN(A38*PI()/180))/I$2+K$2/I$2)^2)^(3/2))+COS(A38*PI()/180)))/900/1000</f>
        <v>-22383.4548458569</v>
      </c>
      <c r="E38" s="11" t="n">
        <f aca="false">D38/1000</f>
        <v>-22.3834548458569</v>
      </c>
    </row>
    <row r="39" customFormat="false" ht="12.75" hidden="false" customHeight="false" outlineLevel="0" collapsed="false">
      <c r="A39" s="16" t="n">
        <v>185</v>
      </c>
      <c r="B39" s="9" t="n">
        <f aca="false">H$2*(I$2/H$2*SQRT((1+H$2/I$2)^2-K$2^2/I$2^2)-(COS(A39*PI()/180)+I$2/H$2*SQRT(1-(H$2/I$2*SIN(A39*PI()/180)+K$2/I$2)^2)))</f>
        <v>77.8924249254435</v>
      </c>
      <c r="C39" s="9" t="n">
        <f aca="false">(2*PI()*J$2*H$2*((COS(A39*PI()/180)*((H$2*SIN(A39*PI()/180))/I$2+K$2/I$2))/SQRT(1-((H$2*SIN(A39*PI()/180))/I$2+K$2/I$2)^2)+SIN(A39*PI()/180)))/60000</f>
        <v>-2.19460559840888</v>
      </c>
      <c r="D39" s="10" t="n">
        <f aca="false">(PI()^2*J$2^2*H$2*(-(SIN(A39*PI()/180)*((H$2*SIN(A39*PI()/180))/I$2+K$2/I$2))/SQRT(1-((H$2*SIN(A39*PI()/180))/I$2+K$2/I$2)^2)+(H$2*COS(A39*PI()/180)^2)/(I$2*SQRT(1-((H$2*SIN(A39*PI()/180))/I$2+K$2/I$2)^2))+(H$2*COS(A39*PI()/180)^2*((H$2*SIN(A39*PI()/180))/I$2+K$2/I$2)^2)/(I$2*(1-((H$2*SIN(A39*PI()/180))/I$2+K$2/I$2)^2)^(3/2))+COS(A39*PI()/180)))/900/1000</f>
        <v>-22387.9551512273</v>
      </c>
      <c r="E39" s="11" t="n">
        <f aca="false">D39/1000</f>
        <v>-22.3879551512273</v>
      </c>
    </row>
    <row r="40" customFormat="false" ht="12.75" hidden="false" customHeight="false" outlineLevel="0" collapsed="false">
      <c r="A40" s="16" t="n">
        <v>190</v>
      </c>
      <c r="B40" s="9" t="n">
        <f aca="false">H$2*(I$2/H$2*SQRT((1+H$2/I$2)^2-K$2^2/I$2^2)-(COS(A40*PI()/180)+I$2/H$2*SQRT(1-(H$2/I$2*SIN(A40*PI()/180)+K$2/I$2)^2)))</f>
        <v>77.5696580436444</v>
      </c>
      <c r="C40" s="9" t="n">
        <f aca="false">(2*PI()*J$2*H$2*((COS(A40*PI()/180)*((H$2*SIN(A40*PI()/180))/I$2+K$2/I$2))/SQRT(1-((H$2*SIN(A40*PI()/180))/I$2+K$2/I$2)^2)+SIN(A40*PI()/180)))/60000</f>
        <v>-4.39002843371157</v>
      </c>
      <c r="D40" s="10" t="n">
        <f aca="false">(PI()^2*J$2^2*H$2*(-(SIN(A40*PI()/180)*((H$2*SIN(A40*PI()/180))/I$2+K$2/I$2))/SQRT(1-((H$2*SIN(A40*PI()/180))/I$2+K$2/I$2)^2)+(H$2*COS(A40*PI()/180)^2)/(I$2*SQRT(1-((H$2*SIN(A40*PI()/180))/I$2+K$2/I$2)^2))+(H$2*COS(A40*PI()/180)^2*((H$2*SIN(A40*PI()/180))/I$2+K$2/I$2)^2)/(I$2*(1-((H$2*SIN(A40*PI()/180))/I$2+K$2/I$2)^2)^(3/2))+COS(A40*PI()/180)))/900/1000</f>
        <v>-22399.4615652406</v>
      </c>
      <c r="E40" s="11" t="n">
        <f aca="false">D40/1000</f>
        <v>-22.3994615652406</v>
      </c>
      <c r="N40" s="18"/>
    </row>
    <row r="41" customFormat="false" ht="12.75" hidden="false" customHeight="false" outlineLevel="0" collapsed="false">
      <c r="A41" s="16" t="n">
        <v>195</v>
      </c>
      <c r="B41" s="9" t="n">
        <f aca="false">H$2*(I$2/H$2*SQRT((1+H$2/I$2)^2-K$2^2/I$2^2)-(COS(A41*PI()/180)+I$2/H$2*SQRT(1-(H$2/I$2*SIN(A41*PI()/180)+K$2/I$2)^2)))</f>
        <v>77.0315935532404</v>
      </c>
      <c r="C41" s="9" t="n">
        <f aca="false">(2*PI()*J$2*H$2*((COS(A41*PI()/180)*((H$2*SIN(A41*PI()/180))/I$2+K$2/I$2))/SQRT(1-((H$2*SIN(A41*PI()/180))/I$2+K$2/I$2)^2)+SIN(A41*PI()/180)))/60000</f>
        <v>-6.58669456567341</v>
      </c>
      <c r="D41" s="10" t="n">
        <f aca="false">(PI()^2*J$2^2*H$2*(-(SIN(A41*PI()/180)*((H$2*SIN(A41*PI()/180))/I$2+K$2/I$2))/SQRT(1-((H$2*SIN(A41*PI()/180))/I$2+K$2/I$2)^2)+(H$2*COS(A41*PI()/180)^2)/(I$2*SQRT(1-((H$2*SIN(A41*PI()/180))/I$2+K$2/I$2)^2))+(H$2*COS(A41*PI()/180)^2*((H$2*SIN(A41*PI()/180))/I$2+K$2/I$2)^2)/(I$2*(1-((H$2*SIN(A41*PI()/180))/I$2+K$2/I$2)^2)^(3/2))+COS(A41*PI()/180)))/900/1000</f>
        <v>-22411.9877904317</v>
      </c>
      <c r="E41" s="11" t="n">
        <f aca="false">D41/1000</f>
        <v>-22.4119877904317</v>
      </c>
    </row>
    <row r="42" customFormat="false" ht="12.75" hidden="false" customHeight="false" outlineLevel="0" collapsed="false">
      <c r="A42" s="16" t="n">
        <v>200</v>
      </c>
      <c r="B42" s="9" t="n">
        <f aca="false">H$2*(I$2/H$2*SQRT((1+H$2/I$2)^2-K$2^2/I$2^2)-(COS(A42*PI()/180)+I$2/H$2*SQRT(1-(H$2/I$2*SIN(A42*PI()/180)+K$2/I$2)^2)))</f>
        <v>76.2781190503588</v>
      </c>
      <c r="C42" s="9" t="n">
        <f aca="false">(2*PI()*J$2*H$2*((COS(A42*PI()/180)*((H$2*SIN(A42*PI()/180))/I$2+K$2/I$2))/SQRT(1-((H$2*SIN(A42*PI()/180))/I$2+K$2/I$2)^2)+SIN(A42*PI()/180)))/60000</f>
        <v>-8.78424736404191</v>
      </c>
      <c r="D42" s="10" t="n">
        <f aca="false">(PI()^2*J$2^2*H$2*(-(SIN(A42*PI()/180)*((H$2*SIN(A42*PI()/180))/I$2+K$2/I$2))/SQRT(1-((H$2*SIN(A42*PI()/180))/I$2+K$2/I$2)^2)+(H$2*COS(A42*PI()/180)^2)/(I$2*SQRT(1-((H$2*SIN(A42*PI()/180))/I$2+K$2/I$2)^2))+(H$2*COS(A42*PI()/180)^2*((H$2*SIN(A42*PI()/180))/I$2+K$2/I$2)^2)/(I$2*(1-((H$2*SIN(A42*PI()/180))/I$2+K$2/I$2)^2)^(3/2))+COS(A42*PI()/180)))/900/1000</f>
        <v>-22415.5538258715</v>
      </c>
      <c r="E42" s="11" t="n">
        <f aca="false">D42/1000</f>
        <v>-22.4155538258715</v>
      </c>
    </row>
    <row r="43" customFormat="false" ht="12.75" hidden="false" customHeight="false" outlineLevel="0" collapsed="false">
      <c r="A43" s="16" t="n">
        <v>205</v>
      </c>
      <c r="B43" s="9" t="n">
        <f aca="false">H$2*(I$2/H$2*SQRT((1+H$2/I$2)^2-K$2^2/I$2^2)-(COS(A43*PI()/180)+I$2/H$2*SQRT(1-(H$2/I$2*SIN(A43*PI()/180)+K$2/I$2)^2)))</f>
        <v>75.3092114399929</v>
      </c>
      <c r="C43" s="9" t="n">
        <f aca="false">(2*PI()*J$2*H$2*((COS(A43*PI()/180)*((H$2*SIN(A43*PI()/180))/I$2+K$2/I$2))/SQRT(1-((H$2*SIN(A43*PI()/180))/I$2+K$2/I$2)^2)+SIN(A43*PI()/180)))/60000</f>
        <v>-10.9811565843748</v>
      </c>
      <c r="D43" s="10" t="n">
        <f aca="false">(PI()^2*J$2^2*H$2*(-(SIN(A43*PI()/180)*((H$2*SIN(A43*PI()/180))/I$2+K$2/I$2))/SQRT(1-((H$2*SIN(A43*PI()/180))/I$2+K$2/I$2)^2)+(H$2*COS(A43*PI()/180)^2)/(I$2*SQRT(1-((H$2*SIN(A43*PI()/180))/I$2+K$2/I$2)^2))+(H$2*COS(A43*PI()/180)^2*((H$2*SIN(A43*PI()/180))/I$2+K$2/I$2)^2)/(I$2*(1-((H$2*SIN(A43*PI()/180))/I$2+K$2/I$2)^2)^(3/2))+COS(A43*PI()/180)))/900/1000</f>
        <v>-22396.204105545</v>
      </c>
      <c r="E43" s="11" t="n">
        <f aca="false">D43/1000</f>
        <v>-22.396204105545</v>
      </c>
    </row>
    <row r="44" customFormat="false" ht="12.75" hidden="false" customHeight="false" outlineLevel="0" collapsed="false">
      <c r="A44" s="16" t="n">
        <v>210</v>
      </c>
      <c r="B44" s="9" t="n">
        <f aca="false">H$2*(I$2/H$2*SQRT((1+H$2/I$2)^2-K$2^2/I$2^2)-(COS(A44*PI()/180)+I$2/H$2*SQRT(1-(H$2/I$2*SIN(A44*PI()/180)+K$2/I$2)^2)))</f>
        <v>74.1250710187542</v>
      </c>
      <c r="C44" s="9" t="n">
        <f aca="false">(2*PI()*J$2*H$2*((COS(A44*PI()/180)*((H$2*SIN(A44*PI()/180))/I$2+K$2/I$2))/SQRT(1-((H$2*SIN(A44*PI()/180))/I$2+K$2/I$2)^2)+SIN(A44*PI()/180)))/60000</f>
        <v>-13.1743314283205</v>
      </c>
      <c r="D44" s="10" t="n">
        <f aca="false">(PI()^2*J$2^2*H$2*(-(SIN(A44*PI()/180)*((H$2*SIN(A44*PI()/180))/I$2+K$2/I$2))/SQRT(1-((H$2*SIN(A44*PI()/180))/I$2+K$2/I$2)^2)+(H$2*COS(A44*PI()/180)^2)/(I$2*SQRT(1-((H$2*SIN(A44*PI()/180))/I$2+K$2/I$2)^2))+(H$2*COS(A44*PI()/180)^2*((H$2*SIN(A44*PI()/180))/I$2+K$2/I$2)^2)/(I$2*(1-((H$2*SIN(A44*PI()/180))/I$2+K$2/I$2)^2)^(3/2))+COS(A44*PI()/180)))/900/1000</f>
        <v>-22336.076737538</v>
      </c>
      <c r="E44" s="11" t="n">
        <f aca="false">D44/1000</f>
        <v>-22.336076737538</v>
      </c>
    </row>
    <row r="45" customFormat="false" ht="12.75" hidden="false" customHeight="false" outlineLevel="0" collapsed="false">
      <c r="A45" s="16" t="n">
        <v>215</v>
      </c>
      <c r="B45" s="9" t="n">
        <f aca="false">H$2*(I$2/H$2*SQRT((1+H$2/I$2)^2-K$2^2/I$2^2)-(COS(A45*PI()/180)+I$2/H$2*SQRT(1-(H$2/I$2*SIN(A45*PI()/180)+K$2/I$2)^2)))</f>
        <v>72.7262930303275</v>
      </c>
      <c r="C45" s="9" t="n">
        <f aca="false">(2*PI()*J$2*H$2*((COS(A45*PI()/180)*((H$2*SIN(A45*PI()/180))/I$2+K$2/I$2))/SQRT(1-((H$2*SIN(A45*PI()/180))/I$2+K$2/I$2)^2)+SIN(A45*PI()/180)))/60000</f>
        <v>-15.3587445473118</v>
      </c>
      <c r="D45" s="10" t="n">
        <f aca="false">(PI()^2*J$2^2*H$2*(-(SIN(A45*PI()/180)*((H$2*SIN(A45*PI()/180))/I$2+K$2/I$2))/SQRT(1-((H$2*SIN(A45*PI()/180))/I$2+K$2/I$2)^2)+(H$2*COS(A45*PI()/180)^2)/(I$2*SQRT(1-((H$2*SIN(A45*PI()/180))/I$2+K$2/I$2)^2))+(H$2*COS(A45*PI()/180)^2*((H$2*SIN(A45*PI()/180))/I$2+K$2/I$2)^2)/(I$2*(1-((H$2*SIN(A45*PI()/180))/I$2+K$2/I$2)^2)^(3/2))+COS(A45*PI()/180)))/900/1000</f>
        <v>-22213.5651035104</v>
      </c>
      <c r="E45" s="11" t="n">
        <f aca="false">D45/1000</f>
        <v>-22.2135651035104</v>
      </c>
    </row>
    <row r="46" customFormat="false" ht="12.75" hidden="false" customHeight="false" outlineLevel="0" collapsed="false">
      <c r="A46" s="16" t="n">
        <v>220</v>
      </c>
      <c r="B46" s="9" t="n">
        <f aca="false">H$2*(I$2/H$2*SQRT((1+H$2/I$2)^2-K$2^2/I$2^2)-(COS(A46*PI()/180)+I$2/H$2*SQRT(1-(H$2/I$2*SIN(A46*PI()/180)+K$2/I$2)^2)))</f>
        <v>71.1140751013797</v>
      </c>
      <c r="C46" s="9" t="n">
        <f aca="false">(2*PI()*J$2*H$2*((COS(A46*PI()/180)*((H$2*SIN(A46*PI()/180))/I$2+K$2/I$2))/SQRT(1-((H$2*SIN(A46*PI()/180))/I$2+K$2/I$2)^2)+SIN(A46*PI()/180)))/60000</f>
        <v>-17.5270783780202</v>
      </c>
      <c r="D46" s="10" t="n">
        <f aca="false">(PI()^2*J$2^2*H$2*(-(SIN(A46*PI()/180)*((H$2*SIN(A46*PI()/180))/I$2+K$2/I$2))/SQRT(1-((H$2*SIN(A46*PI()/180))/I$2+K$2/I$2)^2)+(H$2*COS(A46*PI()/180)^2)/(I$2*SQRT(1-((H$2*SIN(A46*PI()/180))/I$2+K$2/I$2)^2))+(H$2*COS(A46*PI()/180)^2*((H$2*SIN(A46*PI()/180))/I$2+K$2/I$2)^2)/(I$2*(1-((H$2*SIN(A46*PI()/180))/I$2+K$2/I$2)^2)^(3/2))+COS(A46*PI()/180)))/900/1000</f>
        <v>-22003.6202847391</v>
      </c>
      <c r="E46" s="11" t="n">
        <f aca="false">D46/1000</f>
        <v>-22.0036202847391</v>
      </c>
    </row>
    <row r="47" customFormat="false" ht="12.75" hidden="false" customHeight="false" outlineLevel="0" collapsed="false">
      <c r="A47" s="16" t="n">
        <v>225</v>
      </c>
      <c r="B47" s="9" t="n">
        <f aca="false">H$2*(I$2/H$2*SQRT((1+H$2/I$2)^2-K$2^2/I$2^2)-(COS(A47*PI()/180)+I$2/H$2*SQRT(1-(H$2/I$2*SIN(A47*PI()/180)+K$2/I$2)^2)))</f>
        <v>69.290457610035</v>
      </c>
      <c r="C47" s="9" t="n">
        <f aca="false">(2*PI()*J$2*H$2*((COS(A47*PI()/180)*((H$2*SIN(A47*PI()/180))/I$2+K$2/I$2))/SQRT(1-((H$2*SIN(A47*PI()/180))/I$2+K$2/I$2)^2)+SIN(A47*PI()/180)))/60000</f>
        <v>-19.6694101167416</v>
      </c>
      <c r="D47" s="10" t="n">
        <f aca="false">(PI()^2*J$2^2*H$2*(-(SIN(A47*PI()/180)*((H$2*SIN(A47*PI()/180))/I$2+K$2/I$2))/SQRT(1-((H$2*SIN(A47*PI()/180))/I$2+K$2/I$2)^2)+(H$2*COS(A47*PI()/180)^2)/(I$2*SQRT(1-((H$2*SIN(A47*PI()/180))/I$2+K$2/I$2)^2))+(H$2*COS(A47*PI()/180)^2*((H$2*SIN(A47*PI()/180))/I$2+K$2/I$2)^2)/(I$2*(1-((H$2*SIN(A47*PI()/180))/I$2+K$2/I$2)^2)^(3/2))+COS(A47*PI()/180)))/900/1000</f>
        <v>-21678.2452354428</v>
      </c>
      <c r="E47" s="11" t="n">
        <f aca="false">D47/1000</f>
        <v>-21.6782452354428</v>
      </c>
    </row>
    <row r="48" customFormat="false" ht="12.75" hidden="false" customHeight="false" outlineLevel="0" collapsed="false">
      <c r="A48" s="16" t="n">
        <v>230</v>
      </c>
      <c r="B48" s="9" t="n">
        <f aca="false">H$2*(I$2/H$2*SQRT((1+H$2/I$2)^2-K$2^2/I$2^2)-(COS(A48*PI()/180)+I$2/H$2*SQRT(1-(H$2/I$2*SIN(A48*PI()/180)+K$2/I$2)^2)))</f>
        <v>67.2585921994048</v>
      </c>
      <c r="C48" s="9" t="n">
        <f aca="false">(2*PI()*J$2*H$2*((COS(A48*PI()/180)*((H$2*SIN(A48*PI()/180))/I$2+K$2/I$2))/SQRT(1-((H$2*SIN(A48*PI()/180))/I$2+K$2/I$2)^2)+SIN(A48*PI()/180)))/60000</f>
        <v>-21.7729564839978</v>
      </c>
      <c r="D48" s="10" t="n">
        <f aca="false">(PI()^2*J$2^2*H$2*(-(SIN(A48*PI()/180)*((H$2*SIN(A48*PI()/180))/I$2+K$2/I$2))/SQRT(1-((H$2*SIN(A48*PI()/180))/I$2+K$2/I$2)^2)+(H$2*COS(A48*PI()/180)^2)/(I$2*SQRT(1-((H$2*SIN(A48*PI()/180))/I$2+K$2/I$2)^2))+(H$2*COS(A48*PI()/180)^2*((H$2*SIN(A48*PI()/180))/I$2+K$2/I$2)^2)/(I$2*(1-((H$2*SIN(A48*PI()/180))/I$2+K$2/I$2)^2)^(3/2))+COS(A48*PI()/180)))/900/1000</f>
        <v>-21207.2273035256</v>
      </c>
      <c r="E48" s="11" t="n">
        <f aca="false">D48/1000</f>
        <v>-21.2072273035256</v>
      </c>
    </row>
    <row r="49" customFormat="false" ht="12.75" hidden="false" customHeight="false" outlineLevel="0" collapsed="false">
      <c r="A49" s="16" t="n">
        <v>235</v>
      </c>
      <c r="B49" s="9" t="n">
        <f aca="false">H$2*(I$2/H$2*SQRT((1+H$2/I$2)^2-K$2^2/I$2^2)-(COS(A49*PI()/180)+I$2/H$2*SQRT(1-(H$2/I$2*SIN(A49*PI()/180)+K$2/I$2)^2)))</f>
        <v>65.0230313680867</v>
      </c>
      <c r="C49" s="9" t="n">
        <f aca="false">(2*PI()*J$2*H$2*((COS(A49*PI()/180)*((H$2*SIN(A49*PI()/180))/I$2+K$2/I$2))/SQRT(1-((H$2*SIN(A49*PI()/180))/I$2+K$2/I$2)^2)+SIN(A49*PI()/180)))/60000</f>
        <v>-23.821903439737</v>
      </c>
      <c r="D49" s="10" t="n">
        <f aca="false">(PI()^2*J$2^2*H$2*(-(SIN(A49*PI()/180)*((H$2*SIN(A49*PI()/180))/I$2+K$2/I$2))/SQRT(1-((H$2*SIN(A49*PI()/180))/I$2+K$2/I$2)^2)+(H$2*COS(A49*PI()/180)^2)/(I$2*SQRT(1-((H$2*SIN(A49*PI()/180))/I$2+K$2/I$2)^2))+(H$2*COS(A49*PI()/180)^2*((H$2*SIN(A49*PI()/180))/I$2+K$2/I$2)^2)/(I$2*(1-((H$2*SIN(A49*PI()/180))/I$2+K$2/I$2)^2)^(3/2))+COS(A49*PI()/180)))/900/1000</f>
        <v>-20559.1427101593</v>
      </c>
      <c r="E49" s="11" t="n">
        <f aca="false">D49/1000</f>
        <v>-20.5591427101593</v>
      </c>
    </row>
    <row r="50" customFormat="false" ht="12.75" hidden="false" customHeight="false" outlineLevel="0" collapsed="false">
      <c r="A50" s="16" t="n">
        <v>240</v>
      </c>
      <c r="B50" s="9" t="n">
        <f aca="false">H$2*(I$2/H$2*SQRT((1+H$2/I$2)^2-K$2^2/I$2^2)-(COS(A50*PI()/180)+I$2/H$2*SQRT(1-(H$2/I$2*SIN(A50*PI()/180)+K$2/I$2)^2)))</f>
        <v>62.5900294738406</v>
      </c>
      <c r="C50" s="9" t="n">
        <f aca="false">(2*PI()*J$2*H$2*((COS(A50*PI()/180)*((H$2*SIN(A50*PI()/180))/I$2+K$2/I$2))/SQRT(1-((H$2*SIN(A50*PI()/180))/I$2+K$2/I$2)^2)+SIN(A50*PI()/180)))/60000</f>
        <v>-25.7973482686079</v>
      </c>
      <c r="D50" s="10" t="n">
        <f aca="false">(PI()^2*J$2^2*H$2*(-(SIN(A50*PI()/180)*((H$2*SIN(A50*PI()/180))/I$2+K$2/I$2))/SQRT(1-((H$2*SIN(A50*PI()/180))/I$2+K$2/I$2)^2)+(H$2*COS(A50*PI()/180)^2)/(I$2*SQRT(1-((H$2*SIN(A50*PI()/180))/I$2+K$2/I$2)^2))+(H$2*COS(A50*PI()/180)^2*((H$2*SIN(A50*PI()/180))/I$2+K$2/I$2)^2)/(I$2*(1-((H$2*SIN(A50*PI()/180))/I$2+K$2/I$2)^2)^(3/2))+COS(A50*PI()/180)))/900/1000</f>
        <v>-19702.643799303</v>
      </c>
      <c r="E50" s="11" t="n">
        <f aca="false">D50/1000</f>
        <v>-19.702643799303</v>
      </c>
    </row>
    <row r="51" customFormat="false" ht="12.75" hidden="false" customHeight="false" outlineLevel="0" collapsed="false">
      <c r="A51" s="16" t="n">
        <v>245</v>
      </c>
      <c r="B51" s="9" t="n">
        <f aca="false">H$2*(I$2/H$2*SQRT((1+H$2/I$2)^2-K$2^2/I$2^2)-(COS(A51*PI()/180)+I$2/H$2*SQRT(1-(H$2/I$2*SIN(A51*PI()/180)+K$2/I$2)^2)))</f>
        <v>59.9678427946857</v>
      </c>
      <c r="C51" s="9" t="n">
        <f aca="false">(2*PI()*J$2*H$2*((COS(A51*PI()/180)*((H$2*SIN(A51*PI()/180))/I$2+K$2/I$2))/SQRT(1-((H$2*SIN(A51*PI()/180))/I$2+K$2/I$2)^2)+SIN(A51*PI()/180)))/60000</f>
        <v>-27.6773810041531</v>
      </c>
      <c r="D51" s="10" t="n">
        <f aca="false">(PI()^2*J$2^2*H$2*(-(SIN(A51*PI()/180)*((H$2*SIN(A51*PI()/180))/I$2+K$2/I$2))/SQRT(1-((H$2*SIN(A51*PI()/180))/I$2+K$2/I$2)^2)+(H$2*COS(A51*PI()/180)^2)/(I$2*SQRT(1-((H$2*SIN(A51*PI()/180))/I$2+K$2/I$2)^2))+(H$2*COS(A51*PI()/180)^2*((H$2*SIN(A51*PI()/180))/I$2+K$2/I$2)^2)/(I$2*(1-((H$2*SIN(A51*PI()/180))/I$2+K$2/I$2)^2)^(3/2))+COS(A51*PI()/180)))/900/1000</f>
        <v>-18608.007614472</v>
      </c>
      <c r="E51" s="11" t="n">
        <f aca="false">D51/1000</f>
        <v>-18.608007614472</v>
      </c>
      <c r="N51" s="18"/>
    </row>
    <row r="52" customFormat="false" ht="12.75" hidden="false" customHeight="false" outlineLevel="0" collapsed="false">
      <c r="A52" s="16" t="n">
        <v>250</v>
      </c>
      <c r="B52" s="9" t="n">
        <f aca="false">H$2*(I$2/H$2*SQRT((1+H$2/I$2)^2-K$2^2/I$2^2)-(COS(A52*PI()/180)+I$2/H$2*SQRT(1-(H$2/I$2*SIN(A52*PI()/180)+K$2/I$2)^2)))</f>
        <v>57.1670138114439</v>
      </c>
      <c r="C52" s="9" t="n">
        <f aca="false">(2*PI()*J$2*H$2*((COS(A52*PI()/180)*((H$2*SIN(A52*PI()/180))/I$2+K$2/I$2))/SQRT(1-((H$2*SIN(A52*PI()/180))/I$2+K$2/I$2)^2)+SIN(A52*PI()/180)))/60000</f>
        <v>-29.4373281782239</v>
      </c>
      <c r="D52" s="10" t="n">
        <f aca="false">(PI()^2*J$2^2*H$2*(-(SIN(A52*PI()/180)*((H$2*SIN(A52*PI()/180))/I$2+K$2/I$2))/SQRT(1-((H$2*SIN(A52*PI()/180))/I$2+K$2/I$2)^2)+(H$2*COS(A52*PI()/180)^2)/(I$2*SQRT(1-((H$2*SIN(A52*PI()/180))/I$2+K$2/I$2)^2))+(H$2*COS(A52*PI()/180)^2*((H$2*SIN(A52*PI()/180))/I$2+K$2/I$2)^2)/(I$2*(1-((H$2*SIN(A52*PI()/180))/I$2+K$2/I$2)^2)^(3/2))+COS(A52*PI()/180)))/900/1000</f>
        <v>-17248.8851932018</v>
      </c>
      <c r="E52" s="11" t="n">
        <f aca="false">D52/1000</f>
        <v>-17.2488851932018</v>
      </c>
    </row>
    <row r="53" customFormat="false" ht="12.75" hidden="false" customHeight="false" outlineLevel="0" collapsed="false">
      <c r="A53" s="16" t="n">
        <v>255</v>
      </c>
      <c r="B53" s="9" t="n">
        <f aca="false">H$2*(I$2/H$2*SQRT((1+H$2/I$2)^2-K$2^2/I$2^2)-(COS(A53*PI()/180)+I$2/H$2*SQRT(1-(H$2/I$2*SIN(A53*PI()/180)+K$2/I$2)^2)))</f>
        <v>54.2006229796853</v>
      </c>
      <c r="C53" s="9" t="n">
        <f aca="false">(2*PI()*J$2*H$2*((COS(A53*PI()/180)*((H$2*SIN(A53*PI()/180))/I$2+K$2/I$2))/SQRT(1-((H$2*SIN(A53*PI()/180))/I$2+K$2/I$2)^2)+SIN(A53*PI()/180)))/60000</f>
        <v>-31.0501739163897</v>
      </c>
      <c r="D53" s="10" t="n">
        <f aca="false">(PI()^2*J$2^2*H$2*(-(SIN(A53*PI()/180)*((H$2*SIN(A53*PI()/180))/I$2+K$2/I$2))/SQRT(1-((H$2*SIN(A53*PI()/180))/I$2+K$2/I$2)^2)+(H$2*COS(A53*PI()/180)^2)/(I$2*SQRT(1-((H$2*SIN(A53*PI()/180))/I$2+K$2/I$2)^2))+(H$2*COS(A53*PI()/180)^2*((H$2*SIN(A53*PI()/180))/I$2+K$2/I$2)^2)/(I$2*(1-((H$2*SIN(A53*PI()/180))/I$2+K$2/I$2)^2)^(3/2))+COS(A53*PI()/180)))/900/1000</f>
        <v>-15604.1499235901</v>
      </c>
      <c r="E53" s="11" t="n">
        <f aca="false">D53/1000</f>
        <v>-15.6041499235901</v>
      </c>
    </row>
    <row r="54" customFormat="false" ht="12.75" hidden="false" customHeight="false" outlineLevel="0" collapsed="false">
      <c r="A54" s="16" t="n">
        <v>260</v>
      </c>
      <c r="B54" s="9" t="n">
        <f aca="false">H$2*(I$2/H$2*SQRT((1+H$2/I$2)^2-K$2^2/I$2^2)-(COS(A54*PI()/180)+I$2/H$2*SQRT(1-(H$2/I$2*SIN(A54*PI()/180)+K$2/I$2)^2)))</f>
        <v>51.084490335861</v>
      </c>
      <c r="C54" s="9" t="n">
        <f aca="false">(2*PI()*J$2*H$2*((COS(A54*PI()/180)*((H$2*SIN(A54*PI()/180))/I$2+K$2/I$2))/SQRT(1-((H$2*SIN(A54*PI()/180))/I$2+K$2/I$2)^2)+SIN(A54*PI()/180)))/60000</f>
        <v>-32.487161604664</v>
      </c>
      <c r="D54" s="10" t="n">
        <f aca="false">(PI()^2*J$2^2*H$2*(-(SIN(A54*PI()/180)*((H$2*SIN(A54*PI()/180))/I$2+K$2/I$2))/SQRT(1-((H$2*SIN(A54*PI()/180))/I$2+K$2/I$2)^2)+(H$2*COS(A54*PI()/180)^2)/(I$2*SQRT(1-((H$2*SIN(A54*PI()/180))/I$2+K$2/I$2)^2))+(H$2*COS(A54*PI()/180)^2*((H$2*SIN(A54*PI()/180))/I$2+K$2/I$2)^2)/(I$2*(1-((H$2*SIN(A54*PI()/180))/I$2+K$2/I$2)^2)^(3/2))+COS(A54*PI()/180)))/900/1000</f>
        <v>-13659.7075423248</v>
      </c>
      <c r="E54" s="11" t="n">
        <f aca="false">D54/1000</f>
        <v>-13.6597075423248</v>
      </c>
    </row>
    <row r="55" customFormat="false" ht="12.75" hidden="false" customHeight="false" outlineLevel="0" collapsed="false">
      <c r="A55" s="16" t="n">
        <v>265</v>
      </c>
      <c r="B55" s="9" t="n">
        <f aca="false">H$2*(I$2/H$2*SQRT((1+H$2/I$2)^2-K$2^2/I$2^2)-(COS(A55*PI()/180)+I$2/H$2*SQRT(1-(H$2/I$2*SIN(A55*PI()/180)+K$2/I$2)^2)))</f>
        <v>47.8373096693435</v>
      </c>
      <c r="C55" s="9" t="n">
        <f aca="false">(2*PI()*J$2*H$2*((COS(A55*PI()/180)*((H$2*SIN(A55*PI()/180))/I$2+K$2/I$2))/SQRT(1-((H$2*SIN(A55*PI()/180))/I$2+K$2/I$2)^2)+SIN(A55*PI()/180)))/60000</f>
        <v>-33.7185646404585</v>
      </c>
      <c r="D55" s="10" t="n">
        <f aca="false">(PI()^2*J$2^2*H$2*(-(SIN(A55*PI()/180)*((H$2*SIN(A55*PI()/180))/I$2+K$2/I$2))/SQRT(1-((H$2*SIN(A55*PI()/180))/I$2+K$2/I$2)^2)+(H$2*COS(A55*PI()/180)^2)/(I$2*SQRT(1-((H$2*SIN(A55*PI()/180))/I$2+K$2/I$2)^2))+(H$2*COS(A55*PI()/180)^2*((H$2*SIN(A55*PI()/180))/I$2+K$2/I$2)^2)/(I$2*(1-((H$2*SIN(A55*PI()/180))/I$2+K$2/I$2)^2)^(3/2))+COS(A55*PI()/180)))/900/1000</f>
        <v>-11410.1079380592</v>
      </c>
      <c r="E55" s="11" t="n">
        <f aca="false">D55/1000</f>
        <v>-11.4101079380592</v>
      </c>
    </row>
    <row r="56" customFormat="false" ht="12.75" hidden="false" customHeight="false" outlineLevel="0" collapsed="false">
      <c r="A56" s="16" t="n">
        <v>270</v>
      </c>
      <c r="B56" s="9" t="n">
        <f aca="false">H$2*(I$2/H$2*SQRT((1+H$2/I$2)^2-K$2^2/I$2^2)-(COS(A56*PI()/180)+I$2/H$2*SQRT(1-(H$2/I$2*SIN(A56*PI()/180)+K$2/I$2)^2)))</f>
        <v>44.4806998988746</v>
      </c>
      <c r="C56" s="9" t="n">
        <f aca="false">(2*PI()*J$2*H$2*((COS(A56*PI()/180)*((H$2*SIN(A56*PI()/180))/I$2+K$2/I$2))/SQRT(1-((H$2*SIN(A56*PI()/180))/I$2+K$2/I$2)^2)+SIN(A56*PI()/180)))/60000</f>
        <v>-34.7145988221672</v>
      </c>
      <c r="D56" s="10" t="n">
        <f aca="false">(PI()^2*J$2^2*H$2*(-(SIN(A56*PI()/180)*((H$2*SIN(A56*PI()/180))/I$2+K$2/I$2))/SQRT(1-((H$2*SIN(A56*PI()/180))/I$2+K$2/I$2)^2)+(H$2*COS(A56*PI()/180)^2)/(I$2*SQRT(1-((H$2*SIN(A56*PI()/180))/I$2+K$2/I$2)^2))+(H$2*COS(A56*PI()/180)^2*((H$2*SIN(A56*PI()/180))/I$2+K$2/I$2)^2)/(I$2*(1-((H$2*SIN(A56*PI()/180))/I$2+K$2/I$2)^2)^(3/2))+COS(A56*PI()/180)))/900/1000</f>
        <v>-8859.79688535424</v>
      </c>
      <c r="E56" s="11" t="n">
        <f aca="false">D56/1000</f>
        <v>-8.85979688535424</v>
      </c>
    </row>
    <row r="57" customFormat="false" ht="12.75" hidden="false" customHeight="false" outlineLevel="0" collapsed="false">
      <c r="A57" s="16" t="n">
        <v>275</v>
      </c>
      <c r="B57" s="9" t="n">
        <f aca="false">H$2*(I$2/H$2*SQRT((1+H$2/I$2)^2-K$2^2/I$2^2)-(COS(A57*PI()/180)+I$2/H$2*SQRT(1-(H$2/I$2*SIN(A57*PI()/180)+K$2/I$2)^2)))</f>
        <v>41.0391617350262</v>
      </c>
      <c r="C57" s="9" t="n">
        <f aca="false">(2*PI()*J$2*H$2*((COS(A57*PI()/180)*((H$2*SIN(A57*PI()/180))/I$2+K$2/I$2))/SQRT(1-((H$2*SIN(A57*PI()/180))/I$2+K$2/I$2)^2)+SIN(A57*PI()/180)))/60000</f>
        <v>-35.4464339455913</v>
      </c>
      <c r="D57" s="10" t="n">
        <f aca="false">(PI()^2*J$2^2*H$2*(-(SIN(A57*PI()/180)*((H$2*SIN(A57*PI()/180))/I$2+K$2/I$2))/SQRT(1-((H$2*SIN(A57*PI()/180))/I$2+K$2/I$2)^2)+(H$2*COS(A57*PI()/180)^2)/(I$2*SQRT(1-((H$2*SIN(A57*PI()/180))/I$2+K$2/I$2)^2))+(H$2*COS(A57*PI()/180)^2*((H$2*SIN(A57*PI()/180))/I$2+K$2/I$2)^2)/(I$2*(1-((H$2*SIN(A57*PI()/180))/I$2+K$2/I$2)^2)^(3/2))+COS(A57*PI()/180)))/900/1000</f>
        <v>-6023.86796776793</v>
      </c>
      <c r="E57" s="11" t="n">
        <f aca="false">D57/1000</f>
        <v>-6.02386796776793</v>
      </c>
    </row>
    <row r="58" customFormat="false" ht="12.75" hidden="false" customHeight="false" outlineLevel="0" collapsed="false">
      <c r="A58" s="16" t="n">
        <v>280</v>
      </c>
      <c r="B58" s="9" t="n">
        <f aca="false">H$2*(I$2/H$2*SQRT((1+H$2/I$2)^2-K$2^2/I$2^2)-(COS(A58*PI()/180)+I$2/H$2*SQRT(1-(H$2/I$2*SIN(A58*PI()/180)+K$2/I$2)^2)))</f>
        <v>37.5399324778405</v>
      </c>
      <c r="C58" s="9" t="n">
        <f aca="false">(2*PI()*J$2*H$2*((COS(A58*PI()/180)*((H$2*SIN(A58*PI()/180))/I$2+K$2/I$2))/SQRT(1-((H$2*SIN(A58*PI()/180))/I$2+K$2/I$2)^2)+SIN(A58*PI()/180)))/60000</f>
        <v>-35.8872505208935</v>
      </c>
      <c r="D58" s="10" t="n">
        <f aca="false">(PI()^2*J$2^2*H$2*(-(SIN(A58*PI()/180)*((H$2*SIN(A58*PI()/180))/I$2+K$2/I$2))/SQRT(1-((H$2*SIN(A58*PI()/180))/I$2+K$2/I$2)^2)+(H$2*COS(A58*PI()/180)^2)/(I$2*SQRT(1-((H$2*SIN(A58*PI()/180))/I$2+K$2/I$2)^2))+(H$2*COS(A58*PI()/180)^2*((H$2*SIN(A58*PI()/180))/I$2+K$2/I$2)^2)/(I$2*(1-((H$2*SIN(A58*PI()/180))/I$2+K$2/I$2)^2)^(3/2))+COS(A58*PI()/180)))/900/1000</f>
        <v>-2928.22014021676</v>
      </c>
      <c r="E58" s="11" t="n">
        <f aca="false">D58/1000</f>
        <v>-2.92822014021676</v>
      </c>
    </row>
    <row r="59" customFormat="false" ht="12.75" hidden="false" customHeight="false" outlineLevel="0" collapsed="false">
      <c r="A59" s="16" t="n">
        <v>285</v>
      </c>
      <c r="B59" s="9" t="n">
        <f aca="false">H$2*(I$2/H$2*SQRT((1+H$2/I$2)^2-K$2^2/I$2^2)-(COS(A59*PI()/180)+I$2/H$2*SQRT(1-(H$2/I$2*SIN(A59*PI()/180)+K$2/I$2)^2)))</f>
        <v>34.0127374616887</v>
      </c>
      <c r="C59" s="9" t="n">
        <f aca="false">(2*PI()*J$2*H$2*((COS(A59*PI()/180)*((H$2*SIN(A59*PI()/180))/I$2+K$2/I$2))/SQRT(1-((H$2*SIN(A59*PI()/180))/I$2+K$2/I$2)^2)+SIN(A59*PI()/180)))/60000</f>
        <v>-36.0132811868011</v>
      </c>
      <c r="D59" s="10" t="n">
        <f aca="false">(PI()^2*J$2^2*H$2*(-(SIN(A59*PI()/180)*((H$2*SIN(A59*PI()/180))/I$2+K$2/I$2))/SQRT(1-((H$2*SIN(A59*PI()/180))/I$2+K$2/I$2)^2)+(H$2*COS(A59*PI()/180)^2)/(I$2*SQRT(1-((H$2*SIN(A59*PI()/180))/I$2+K$2/I$2)^2))+(H$2*COS(A59*PI()/180)^2*((H$2*SIN(A59*PI()/180))/I$2+K$2/I$2)^2)/(I$2*(1-((H$2*SIN(A59*PI()/180))/I$2+K$2/I$2)^2)^(3/2))+COS(A59*PI()/180)))/900/1000</f>
        <v>390.911811355484</v>
      </c>
      <c r="E59" s="11" t="n">
        <f aca="false">D59/1000</f>
        <v>0.390911811355484</v>
      </c>
    </row>
    <row r="60" customFormat="false" ht="12.75" hidden="false" customHeight="false" outlineLevel="0" collapsed="false">
      <c r="A60" s="16" t="n">
        <v>290</v>
      </c>
      <c r="B60" s="9" t="n">
        <f aca="false">H$2*(I$2/H$2*SQRT((1+H$2/I$2)^2-K$2^2/I$2^2)-(COS(A60*PI()/180)+I$2/H$2*SQRT(1-(H$2/I$2*SIN(A60*PI()/180)+K$2/I$2)^2)))</f>
        <v>30.4894426320417</v>
      </c>
      <c r="C60" s="9" t="n">
        <f aca="false">(2*PI()*J$2*H$2*((COS(A60*PI()/180)*((H$2*SIN(A60*PI()/180))/I$2+K$2/I$2))/SQRT(1-((H$2*SIN(A60*PI()/180))/I$2+K$2/I$2)^2)+SIN(A60*PI()/180)))/60000</f>
        <v>-35.8047765152435</v>
      </c>
      <c r="D60" s="10" t="n">
        <f aca="false">(PI()^2*J$2^2*H$2*(-(SIN(A60*PI()/180)*((H$2*SIN(A60*PI()/180))/I$2+K$2/I$2))/SQRT(1-((H$2*SIN(A60*PI()/180))/I$2+K$2/I$2)^2)+(H$2*COS(A60*PI()/180)^2)/(I$2*SQRT(1-((H$2*SIN(A60*PI()/180))/I$2+K$2/I$2)^2))+(H$2*COS(A60*PI()/180)^2*((H$2*SIN(A60*PI()/180))/I$2+K$2/I$2)^2)/(I$2*(1-((H$2*SIN(A60*PI()/180))/I$2+K$2/I$2)^2)^(3/2))+COS(A60*PI()/180)))/900/1000</f>
        <v>3888.01879669595</v>
      </c>
      <c r="E60" s="11" t="n">
        <f aca="false">D60/1000</f>
        <v>3.88801879669595</v>
      </c>
    </row>
    <row r="61" customFormat="false" ht="12.75" hidden="false" customHeight="false" outlineLevel="0" collapsed="false">
      <c r="A61" s="16" t="n">
        <v>295</v>
      </c>
      <c r="B61" s="9" t="n">
        <f aca="false">H$2*(I$2/H$2*SQRT((1+H$2/I$2)^2-K$2^2/I$2^2)-(COS(A61*PI()/180)+I$2/H$2*SQRT(1-(H$2/I$2*SIN(A61*PI()/180)+K$2/I$2)^2)))</f>
        <v>27.0036183789111</v>
      </c>
      <c r="C61" s="9" t="n">
        <f aca="false">(2*PI()*J$2*H$2*((COS(A61*PI()/180)*((H$2*SIN(A61*PI()/180))/I$2+K$2/I$2))/SQRT(1-((H$2*SIN(A61*PI()/180))/I$2+K$2/I$2)^2)+SIN(A61*PI()/180)))/60000</f>
        <v>-35.2468414686139</v>
      </c>
      <c r="D61" s="10" t="n">
        <f aca="false">(PI()^2*J$2^2*H$2*(-(SIN(A61*PI()/180)*((H$2*SIN(A61*PI()/180))/I$2+K$2/I$2))/SQRT(1-((H$2*SIN(A61*PI()/180))/I$2+K$2/I$2)^2)+(H$2*COS(A61*PI()/180)^2)/(I$2*SQRT(1-((H$2*SIN(A61*PI()/180))/I$2+K$2/I$2)^2))+(H$2*COS(A61*PI()/180)^2*((H$2*SIN(A61*PI()/180))/I$2+K$2/I$2)^2)/(I$2*(1-((H$2*SIN(A61*PI()/180))/I$2+K$2/I$2)^2)^(3/2))+COS(A61*PI()/180)))/900/1000</f>
        <v>7509.8740282033</v>
      </c>
      <c r="E61" s="11" t="n">
        <f aca="false">D61/1000</f>
        <v>7.5098740282033</v>
      </c>
    </row>
    <row r="62" customFormat="false" ht="12.75" hidden="false" customHeight="false" outlineLevel="0" collapsed="false">
      <c r="A62" s="16" t="n">
        <v>300</v>
      </c>
      <c r="B62" s="9" t="n">
        <f aca="false">H$2*(I$2/H$2*SQRT((1+H$2/I$2)^2-K$2^2/I$2^2)-(COS(A62*PI()/180)+I$2/H$2*SQRT(1-(H$2/I$2*SIN(A62*PI()/180)+K$2/I$2)^2)))</f>
        <v>23.5900294738406</v>
      </c>
      <c r="C62" s="9" t="n">
        <f aca="false">(2*PI()*J$2*H$2*((COS(A62*PI()/180)*((H$2*SIN(A62*PI()/180))/I$2+K$2/I$2))/SQRT(1-((H$2*SIN(A62*PI()/180))/I$2+K$2/I$2)^2)+SIN(A62*PI()/180)))/60000</f>
        <v>-34.3301006557565</v>
      </c>
      <c r="D62" s="10" t="n">
        <f aca="false">(PI()^2*J$2^2*H$2*(-(SIN(A62*PI()/180)*((H$2*SIN(A62*PI()/180))/I$2+K$2/I$2))/SQRT(1-((H$2*SIN(A62*PI()/180))/I$2+K$2/I$2)^2)+(H$2*COS(A62*PI()/180)^2)/(I$2*SQRT(1-((H$2*SIN(A62*PI()/180))/I$2+K$2/I$2)^2))+(H$2*COS(A62*PI()/180)^2*((H$2*SIN(A62*PI()/180))/I$2+K$2/I$2)^2)/(I$2*(1-((H$2*SIN(A62*PI()/180))/I$2+K$2/I$2)^2)^(3/2))+COS(A62*PI()/180)))/900/1000</f>
        <v>11197.442646441</v>
      </c>
      <c r="E62" s="11" t="n">
        <f aca="false">D62/1000</f>
        <v>11.197442646441</v>
      </c>
    </row>
    <row r="63" customFormat="false" ht="12.75" hidden="false" customHeight="false" outlineLevel="0" collapsed="false">
      <c r="A63" s="16" t="n">
        <v>305</v>
      </c>
      <c r="B63" s="9" t="n">
        <f aca="false">H$2*(I$2/H$2*SQRT((1+H$2/I$2)^2-K$2^2/I$2^2)-(COS(A63*PI()/180)+I$2/H$2*SQRT(1-(H$2/I$2*SIN(A63*PI()/180)+K$2/I$2)^2)))</f>
        <v>20.2840693327051</v>
      </c>
      <c r="C63" s="9" t="n">
        <f aca="false">(2*PI()*J$2*H$2*((COS(A63*PI()/180)*((H$2*SIN(A63*PI()/180))/I$2+K$2/I$2))/SQRT(1-((H$2*SIN(A63*PI()/180))/I$2+K$2/I$2)^2)+SIN(A63*PI()/180)))/60000</f>
        <v>-33.051165743964</v>
      </c>
      <c r="D63" s="10" t="n">
        <f aca="false">(PI()^2*J$2^2*H$2*(-(SIN(A63*PI()/180)*((H$2*SIN(A63*PI()/180))/I$2+K$2/I$2))/SQRT(1-((H$2*SIN(A63*PI()/180))/I$2+K$2/I$2)^2)+(H$2*COS(A63*PI()/180)^2)/(I$2*SQRT(1-((H$2*SIN(A63*PI()/180))/I$2+K$2/I$2)^2))+(H$2*COS(A63*PI()/180)^2*((H$2*SIN(A63*PI()/180))/I$2+K$2/I$2)^2)/(I$2*(1-((H$2*SIN(A63*PI()/180))/I$2+K$2/I$2)^2)^(3/2))+COS(A63*PI()/180)))/900/1000</f>
        <v>14887.9802228188</v>
      </c>
      <c r="E63" s="11" t="n">
        <f aca="false">D63/1000</f>
        <v>14.8879802228188</v>
      </c>
    </row>
    <row r="64" customFormat="false" ht="12.75" hidden="false" customHeight="false" outlineLevel="0" collapsed="false">
      <c r="A64" s="16" t="n">
        <v>310</v>
      </c>
      <c r="B64" s="9" t="n">
        <f aca="false">H$2*(I$2/H$2*SQRT((1+H$2/I$2)^2-K$2^2/I$2^2)-(COS(A64*PI()/180)+I$2/H$2*SQRT(1-(H$2/I$2*SIN(A64*PI()/180)+K$2/I$2)^2)))</f>
        <v>17.1211586438547</v>
      </c>
      <c r="C64" s="9" t="n">
        <f aca="false">(2*PI()*J$2*H$2*((COS(A64*PI()/180)*((H$2*SIN(A64*PI()/180))/I$2+K$2/I$2))/SQRT(1-((H$2*SIN(A64*PI()/180))/I$2+K$2/I$2)^2)+SIN(A64*PI()/180)))/60000</f>
        <v>-31.4128945616538</v>
      </c>
      <c r="D64" s="10" t="n">
        <f aca="false">(PI()^2*J$2^2*H$2*(-(SIN(A64*PI()/180)*((H$2*SIN(A64*PI()/180))/I$2+K$2/I$2))/SQRT(1-((H$2*SIN(A64*PI()/180))/I$2+K$2/I$2)^2)+(H$2*COS(A64*PI()/180)^2)/(I$2*SQRT(1-((H$2*SIN(A64*PI()/180))/I$2+K$2/I$2)^2))+(H$2*COS(A64*PI()/180)^2*((H$2*SIN(A64*PI()/180))/I$2+K$2/I$2)^2)/(I$2*(1-((H$2*SIN(A64*PI()/180))/I$2+K$2/I$2)^2)^(3/2))+COS(A64*PI()/180)))/900/1000</f>
        <v>18517.1581076087</v>
      </c>
      <c r="E64" s="11" t="n">
        <f aca="false">D64/1000</f>
        <v>18.5171581076087</v>
      </c>
    </row>
    <row r="65" customFormat="false" ht="12.75" hidden="false" customHeight="false" outlineLevel="0" collapsed="false">
      <c r="A65" s="16" t="n">
        <v>315</v>
      </c>
      <c r="B65" s="9" t="n">
        <f aca="false">H$2*(I$2/H$2*SQRT((1+H$2/I$2)^2-K$2^2/I$2^2)-(COS(A65*PI()/180)+I$2/H$2*SQRT(1-(H$2/I$2*SIN(A65*PI()/180)+K$2/I$2)^2)))</f>
        <v>14.1361286774843</v>
      </c>
      <c r="C65" s="9" t="n">
        <f aca="false">(2*PI()*J$2*H$2*((COS(A65*PI()/180)*((H$2*SIN(A65*PI()/180))/I$2+K$2/I$2))/SQRT(1-((H$2*SIN(A65*PI()/180))/I$2+K$2/I$2)^2)+SIN(A65*PI()/180)))/60000</f>
        <v>-29.4244463499084</v>
      </c>
      <c r="D65" s="10" t="n">
        <f aca="false">(PI()^2*J$2^2*H$2*(-(SIN(A65*PI()/180)*((H$2*SIN(A65*PI()/180))/I$2+K$2/I$2))/SQRT(1-((H$2*SIN(A65*PI()/180))/I$2+K$2/I$2)^2)+(H$2*COS(A65*PI()/180)^2)/(I$2*SQRT(1-((H$2*SIN(A65*PI()/180))/I$2+K$2/I$2)^2))+(H$2*COS(A65*PI()/180)^2*((H$2*SIN(A65*PI()/180))/I$2+K$2/I$2)^2)/(I$2*(1-((H$2*SIN(A65*PI()/180))/I$2+K$2/I$2)^2)^(3/2))+COS(A65*PI()/180)))/900/1000</f>
        <v>22021.0760946293</v>
      </c>
      <c r="E65" s="11" t="n">
        <f aca="false">D65/1000</f>
        <v>22.0210760946293</v>
      </c>
    </row>
    <row r="66" customFormat="false" ht="12.75" hidden="false" customHeight="false" outlineLevel="0" collapsed="false">
      <c r="A66" s="16" t="n">
        <v>320</v>
      </c>
      <c r="B66" s="9" t="n">
        <f aca="false">H$2*(I$2/H$2*SQRT((1+H$2/I$2)^2-K$2^2/I$2^2)-(COS(A66*PI()/180)+I$2/H$2*SQRT(1-(H$2/I$2*SIN(A66*PI()/180)+K$2/I$2)^2)))</f>
        <v>11.3626085380994</v>
      </c>
      <c r="C66" s="9" t="n">
        <f aca="false">(2*PI()*J$2*H$2*((COS(A66*PI()/180)*((H$2*SIN(A66*PI()/180))/I$2+K$2/I$2))/SQRT(1-((H$2*SIN(A66*PI()/180))/I$2+K$2/I$2)^2)+SIN(A66*PI()/180)))/60000</f>
        <v>-27.1011496182358</v>
      </c>
      <c r="D66" s="10" t="n">
        <f aca="false">(PI()^2*J$2^2*H$2*(-(SIN(A66*PI()/180)*((H$2*SIN(A66*PI()/180))/I$2+K$2/I$2))/SQRT(1-((H$2*SIN(A66*PI()/180))/I$2+K$2/I$2)^2)+(H$2*COS(A66*PI()/180)^2)/(I$2*SQRT(1-((H$2*SIN(A66*PI()/180))/I$2+K$2/I$2)^2))+(H$2*COS(A66*PI()/180)^2*((H$2*SIN(A66*PI()/180))/I$2+K$2/I$2)^2)/(I$2*(1-((H$2*SIN(A66*PI()/180))/I$2+K$2/I$2)^2)^(3/2))+COS(A66*PI()/180)))/900/1000</f>
        <v>25338.0587425773</v>
      </c>
      <c r="E66" s="11" t="n">
        <f aca="false">D66/1000</f>
        <v>25.3380587425773</v>
      </c>
    </row>
    <row r="67" customFormat="false" ht="12.75" hidden="false" customHeight="false" outlineLevel="0" collapsed="false">
      <c r="A67" s="16" t="n">
        <v>325</v>
      </c>
      <c r="B67" s="9" t="n">
        <f aca="false">H$2*(I$2/H$2*SQRT((1+H$2/I$2)^2-K$2^2/I$2^2)-(COS(A67*PI()/180)+I$2/H$2*SQRT(1-(H$2/I$2*SIN(A67*PI()/180)+K$2/I$2)^2)))</f>
        <v>8.83243357578618</v>
      </c>
      <c r="C67" s="9" t="n">
        <f aca="false">(2*PI()*J$2*H$2*((COS(A67*PI()/180)*((H$2*SIN(A67*PI()/180))/I$2+K$2/I$2))/SQRT(1-((H$2*SIN(A67*PI()/180))/I$2+K$2/I$2)^2)+SIN(A67*PI()/180)))/60000</f>
        <v>-24.464207216238</v>
      </c>
      <c r="D67" s="10" t="n">
        <f aca="false">(PI()^2*J$2^2*H$2*(-(SIN(A67*PI()/180)*((H$2*SIN(A67*PI()/180))/I$2+K$2/I$2))/SQRT(1-((H$2*SIN(A67*PI()/180))/I$2+K$2/I$2)^2)+(H$2*COS(A67*PI()/180)^2)/(I$2*SQRT(1-((H$2*SIN(A67*PI()/180))/I$2+K$2/I$2)^2))+(H$2*COS(A67*PI()/180)^2*((H$2*SIN(A67*PI()/180))/I$2+K$2/I$2)^2)/(I$2*(1-((H$2*SIN(A67*PI()/180))/I$2+K$2/I$2)^2)^(3/2))+COS(A67*PI()/180)))/900/1000</f>
        <v>28410.172857965</v>
      </c>
      <c r="E67" s="11" t="n">
        <f aca="false">D67/1000</f>
        <v>28.410172857965</v>
      </c>
    </row>
    <row r="68" customFormat="false" ht="12.75" hidden="false" customHeight="false" outlineLevel="0" collapsed="false">
      <c r="A68" s="16" t="n">
        <v>330</v>
      </c>
      <c r="B68" s="9" t="n">
        <f aca="false">H$2*(I$2/H$2*SQRT((1+H$2/I$2)^2-K$2^2/I$2^2)-(COS(A68*PI()/180)+I$2/H$2*SQRT(1-(H$2/I$2*SIN(A68*PI()/180)+K$2/I$2)^2)))</f>
        <v>6.57508952356792</v>
      </c>
      <c r="C68" s="9" t="n">
        <f aca="false">(2*PI()*J$2*H$2*((COS(A68*PI()/180)*((H$2*SIN(A68*PI()/180))/I$2+K$2/I$2))/SQRT(1-((H$2*SIN(A68*PI()/180))/I$2+K$2/I$2)^2)+SIN(A68*PI()/180)))/60000</f>
        <v>-21.5402673938467</v>
      </c>
      <c r="D68" s="10" t="n">
        <f aca="false">(PI()^2*J$2^2*H$2*(-(SIN(A68*PI()/180)*((H$2*SIN(A68*PI()/180))/I$2+K$2/I$2))/SQRT(1-((H$2*SIN(A68*PI()/180))/I$2+K$2/I$2)^2)+(H$2*COS(A68*PI()/180)^2)/(I$2*SQRT(1-((H$2*SIN(A68*PI()/180))/I$2+K$2/I$2)^2))+(H$2*COS(A68*PI()/180)^2*((H$2*SIN(A68*PI()/180))/I$2+K$2/I$2)^2)/(I$2*(1-((H$2*SIN(A68*PI()/180))/I$2+K$2/I$2)^2)^(3/2))+COS(A68*PI()/180)))/900/1000</f>
        <v>31184.4429447609</v>
      </c>
      <c r="E68" s="11" t="n">
        <f aca="false">D68/1000</f>
        <v>31.1844429447609</v>
      </c>
    </row>
    <row r="69" customFormat="false" ht="12.75" hidden="false" customHeight="false" outlineLevel="0" collapsed="false">
      <c r="A69" s="16" t="n">
        <v>335</v>
      </c>
      <c r="B69" s="9" t="n">
        <f aca="false">H$2*(I$2/H$2*SQRT((1+H$2/I$2)^2-K$2^2/I$2^2)-(COS(A69*PI()/180)+I$2/H$2*SQRT(1-(H$2/I$2*SIN(A69*PI()/180)+K$2/I$2)^2)))</f>
        <v>4.61720405113424</v>
      </c>
      <c r="C69" s="9" t="n">
        <f aca="false">(2*PI()*J$2*H$2*((COS(A69*PI()/180)*((H$2*SIN(A69*PI()/180))/I$2+K$2/I$2))/SQRT(1-((H$2*SIN(A69*PI()/180))/I$2+K$2/I$2)^2)+SIN(A69*PI()/180)))/60000</f>
        <v>-18.3608902381253</v>
      </c>
      <c r="D69" s="10" t="n">
        <f aca="false">(PI()^2*J$2^2*H$2*(-(SIN(A69*PI()/180)*((H$2*SIN(A69*PI()/180))/I$2+K$2/I$2))/SQRT(1-((H$2*SIN(A69*PI()/180))/I$2+K$2/I$2)^2)+(H$2*COS(A69*PI()/180)^2)/(I$2*SQRT(1-((H$2*SIN(A69*PI()/180))/I$2+K$2/I$2)^2))+(H$2*COS(A69*PI()/180)^2*((H$2*SIN(A69*PI()/180))/I$2+K$2/I$2)^2)/(I$2*(1-((H$2*SIN(A69*PI()/180))/I$2+K$2/I$2)^2)^(3/2))+COS(A69*PI()/180)))/900/1000</f>
        <v>33613.7738262217</v>
      </c>
      <c r="E69" s="11" t="n">
        <f aca="false">D69/1000</f>
        <v>33.6137738262217</v>
      </c>
    </row>
    <row r="70" customFormat="false" ht="12.75" hidden="false" customHeight="false" outlineLevel="0" collapsed="false">
      <c r="A70" s="16" t="n">
        <v>340</v>
      </c>
      <c r="B70" s="9" t="n">
        <f aca="false">H$2*(I$2/H$2*SQRT((1+H$2/I$2)^2-K$2^2/I$2^2)-(COS(A70*PI()/180)+I$2/H$2*SQRT(1-(H$2/I$2*SIN(A70*PI()/180)+K$2/I$2)^2)))</f>
        <v>2.98209462905791</v>
      </c>
      <c r="C70" s="9" t="n">
        <f aca="false">(2*PI()*J$2*H$2*((COS(A70*PI()/180)*((H$2*SIN(A70*PI()/180))/I$2+K$2/I$2))/SQRT(1-((H$2*SIN(A70*PI()/180))/I$2+K$2/I$2)^2)+SIN(A70*PI()/180)))/60000</f>
        <v>-14.9619367652595</v>
      </c>
      <c r="D70" s="10" t="n">
        <f aca="false">(PI()^2*J$2^2*H$2*(-(SIN(A70*PI()/180)*((H$2*SIN(A70*PI()/180))/I$2+K$2/I$2))/SQRT(1-((H$2*SIN(A70*PI()/180))/I$2+K$2/I$2)^2)+(H$2*COS(A70*PI()/180)^2)/(I$2*SQRT(1-((H$2*SIN(A70*PI()/180))/I$2+K$2/I$2)^2))+(H$2*COS(A70*PI()/180)^2*((H$2*SIN(A70*PI()/180))/I$2+K$2/I$2)^2)/(I$2*(1-((H$2*SIN(A70*PI()/180))/I$2+K$2/I$2)^2)^(3/2))+COS(A70*PI()/180)))/900/1000</f>
        <v>35657.612603553</v>
      </c>
      <c r="E70" s="11" t="n">
        <f aca="false">D70/1000</f>
        <v>35.657612603553</v>
      </c>
    </row>
    <row r="71" customFormat="false" ht="12.75" hidden="false" customHeight="false" outlineLevel="0" collapsed="false">
      <c r="A71" s="16" t="n">
        <v>345</v>
      </c>
      <c r="B71" s="9" t="n">
        <f aca="false">H$2*(I$2/H$2*SQRT((1+H$2/I$2)^2-K$2^2/I$2^2)-(COS(A71*PI()/180)+I$2/H$2*SQRT(1-(H$2/I$2*SIN(A71*PI()/180)+K$2/I$2)^2)))</f>
        <v>1.68937910269305</v>
      </c>
      <c r="C71" s="9" t="n">
        <f aca="false">(2*PI()*J$2*H$2*((COS(A71*PI()/180)*((H$2*SIN(A71*PI()/180))/I$2+K$2/I$2))/SQRT(1-((H$2*SIN(A71*PI()/180))/I$2+K$2/I$2)^2)+SIN(A71*PI()/180)))/60000</f>
        <v>-11.3829040708674</v>
      </c>
      <c r="D71" s="10" t="n">
        <f aca="false">(PI()^2*J$2^2*H$2*(-(SIN(A71*PI()/180)*((H$2*SIN(A71*PI()/180))/I$2+K$2/I$2))/SQRT(1-((H$2*SIN(A71*PI()/180))/I$2+K$2/I$2)^2)+(H$2*COS(A71*PI()/180)^2)/(I$2*SQRT(1-((H$2*SIN(A71*PI()/180))/I$2+K$2/I$2)^2))+(H$2*COS(A71*PI()/180)^2*((H$2*SIN(A71*PI()/180))/I$2+K$2/I$2)^2)/(I$2*(1-((H$2*SIN(A71*PI()/180))/I$2+K$2/I$2)^2)^(3/2))+COS(A71*PI()/180)))/900/1000</f>
        <v>37282.395274586</v>
      </c>
      <c r="E71" s="11" t="n">
        <f aca="false">D71/1000</f>
        <v>37.282395274586</v>
      </c>
    </row>
    <row r="72" customFormat="false" ht="12.75" hidden="false" customHeight="false" outlineLevel="0" collapsed="false">
      <c r="A72" s="16" t="n">
        <v>350</v>
      </c>
      <c r="B72" s="9" t="n">
        <f aca="false">H$2*(I$2/H$2*SQRT((1+H$2/I$2)^2-K$2^2/I$2^2)-(COS(A72*PI()/180)+I$2/H$2*SQRT(1-(H$2/I$2*SIN(A72*PI()/180)+K$2/I$2)^2)))</f>
        <v>0.754653308692181</v>
      </c>
      <c r="C72" s="9" t="n">
        <f aca="false">(2*PI()*J$2*H$2*((COS(A72*PI()/180)*((H$2*SIN(A72*PI()/180))/I$2+K$2/I$2))/SQRT(1-((H$2*SIN(A72*PI()/180))/I$2+K$2/I$2)^2)+SIN(A72*PI()/180)))/60000</f>
        <v>-7.66622521410428</v>
      </c>
      <c r="D72" s="10" t="n">
        <f aca="false">(PI()^2*J$2^2*H$2*(-(SIN(A72*PI()/180)*((H$2*SIN(A72*PI()/180))/I$2+K$2/I$2))/SQRT(1-((H$2*SIN(A72*PI()/180))/I$2+K$2/I$2)^2)+(H$2*COS(A72*PI()/180)^2)/(I$2*SQRT(1-((H$2*SIN(A72*PI()/180))/I$2+K$2/I$2)^2))+(H$2*COS(A72*PI()/180)^2*((H$2*SIN(A72*PI()/180))/I$2+K$2/I$2)^2)/(I$2*(1-((H$2*SIN(A72*PI()/180))/I$2+K$2/I$2)^2)^(3/2))+COS(A72*PI()/180)))/900/1000</f>
        <v>38461.8278357915</v>
      </c>
      <c r="E72" s="11" t="n">
        <f aca="false">D72/1000</f>
        <v>38.4618278357915</v>
      </c>
    </row>
    <row r="73" customFormat="false" ht="12.75" hidden="false" customHeight="false" outlineLevel="0" collapsed="false">
      <c r="A73" s="16" t="n">
        <v>355</v>
      </c>
      <c r="B73" s="9" t="n">
        <f aca="false">H$2*(I$2/H$2*SQRT((1+H$2/I$2)^2-K$2^2/I$2^2)-(COS(A73*PI()/180)+I$2/H$2*SQRT(1-(H$2/I$2*SIN(A73*PI()/180)+K$2/I$2)^2)))</f>
        <v>0.189238474287383</v>
      </c>
      <c r="C73" s="9" t="n">
        <f aca="false">(2*PI()*J$2*H$2*((COS(A73*PI()/180)*((H$2*SIN(A73*PI()/180))/I$2+K$2/I$2))/SQRT(1-((H$2*SIN(A73*PI()/180))/I$2+K$2/I$2)^2)+SIN(A73*PI()/180)))/60000</f>
        <v>-3.85654769065704</v>
      </c>
      <c r="D73" s="10" t="n">
        <f aca="false">(PI()^2*J$2^2*H$2*(-(SIN(A73*PI()/180)*((H$2*SIN(A73*PI()/180))/I$2+K$2/I$2))/SQRT(1-((H$2*SIN(A73*PI()/180))/I$2+K$2/I$2)^2)+(H$2*COS(A73*PI()/180)^2)/(I$2*SQRT(1-((H$2*SIN(A73*PI()/180))/I$2+K$2/I$2)^2))+(H$2*COS(A73*PI()/180)^2*((H$2*SIN(A73*PI()/180))/I$2+K$2/I$2)^2)/(I$2*(1-((H$2*SIN(A73*PI()/180))/I$2+K$2/I$2)^2)^(3/2))+COS(A73*PI()/180)))/900/1000</f>
        <v>39177.0494244261</v>
      </c>
      <c r="E73" s="11" t="n">
        <f aca="false">D73/1000</f>
        <v>39.1770494244261</v>
      </c>
    </row>
    <row r="74" customFormat="false" ht="12.75" hidden="false" customHeight="false" outlineLevel="0" collapsed="false">
      <c r="A74" s="19" t="n">
        <v>360</v>
      </c>
      <c r="B74" s="9" t="n">
        <f aca="false">H$2*(I$2/H$2*SQRT((1+H$2/I$2)^2-K$2^2/I$2^2)-(COS(A74*PI()/180)+I$2/H$2*SQRT(1-(H$2/I$2*SIN(A74*PI()/180)+K$2/I$2)^2)))</f>
        <v>0</v>
      </c>
      <c r="C74" s="9" t="n">
        <f aca="false">(2*PI()*J$2*H$2*((COS(A74*PI()/180)*((H$2*SIN(A74*PI()/180))/I$2+K$2/I$2))/SQRT(1-((H$2*SIN(A74*PI()/180))/I$2+K$2/I$2)^2)+SIN(A74*PI()/180)))/60000</f>
        <v>-1.08461040011179E-014</v>
      </c>
      <c r="D74" s="10" t="n">
        <f aca="false">(PI()^2*J$2^2*H$2*(-(SIN(A74*PI()/180)*((H$2*SIN(A74*PI()/180))/I$2+K$2/I$2))/SQRT(1-((H$2*SIN(A74*PI()/180))/I$2+K$2/I$2)^2)+(H$2*COS(A74*PI()/180)^2)/(I$2*SQRT(1-((H$2*SIN(A74*PI()/180))/I$2+K$2/I$2)^2))+(H$2*COS(A74*PI()/180)^2*((H$2*SIN(A74*PI()/180))/I$2+K$2/I$2)^2)/(I$2*(1-((H$2*SIN(A74*PI()/180))/I$2+K$2/I$2)^2)^(3/2))+COS(A74*PI()/180)))/900/1000</f>
        <v>39416.718045631</v>
      </c>
      <c r="E74" s="11" t="n">
        <f aca="false">D74/1000</f>
        <v>39.416718045631</v>
      </c>
    </row>
  </sheetData>
  <mergeCells count="1">
    <mergeCell ref="D1:E1"/>
  </mergeCells>
  <printOptions headings="false" gridLines="false" gridLinesSet="true" horizontalCentered="true" verticalCentered="tru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I1:Q7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K2" activeCellId="0" sqref="K2"/>
    </sheetView>
  </sheetViews>
  <sheetFormatPr defaultColWidth="11.41796875" defaultRowHeight="12.75" zeroHeight="false" outlineLevelRow="0" outlineLevelCol="0"/>
  <cols>
    <col collapsed="false" customWidth="true" hidden="false" outlineLevel="0" max="1" min="1" style="20" width="11.99"/>
    <col collapsed="false" customWidth="true" hidden="false" outlineLevel="0" max="2" min="2" style="20" width="11.12"/>
    <col collapsed="false" customWidth="true" hidden="false" outlineLevel="0" max="3" min="3" style="20" width="10.13"/>
    <col collapsed="false" customWidth="true" hidden="false" outlineLevel="0" max="5" min="4" style="20" width="9.56"/>
    <col collapsed="false" customWidth="true" hidden="false" outlineLevel="0" max="6" min="6" style="20" width="11.12"/>
    <col collapsed="false" customWidth="true" hidden="false" outlineLevel="0" max="7" min="7" style="20" width="18.41"/>
    <col collapsed="false" customWidth="true" hidden="false" outlineLevel="0" max="8" min="8" style="20" width="10.28"/>
    <col collapsed="false" customWidth="false" hidden="false" outlineLevel="0" max="257" min="9" style="20" width="11.43"/>
  </cols>
  <sheetData>
    <row r="1" customFormat="false" ht="12.75" hidden="false" customHeight="false" outlineLevel="0" collapsed="false">
      <c r="I1" s="1" t="s">
        <v>10</v>
      </c>
      <c r="J1" s="1" t="s">
        <v>11</v>
      </c>
      <c r="K1" s="1" t="s">
        <v>12</v>
      </c>
    </row>
    <row r="2" customFormat="false" ht="12.75" hidden="false" customHeight="false" outlineLevel="0" collapsed="false">
      <c r="I2" s="21" t="n">
        <f aca="false">78/2</f>
        <v>39</v>
      </c>
      <c r="J2" s="21" t="n">
        <v>141.5</v>
      </c>
      <c r="K2" s="22" t="n">
        <f aca="false">COS(I5*PI()/180)+$I$2/$J$2*COS(2*I5*PI()/180)-1/4*($I$2/$J$2)^3*COS(4*I5*PI()/180)+1/14*($I$2/$J$2)^5*COS(6*I5*PI()/180)</f>
        <v>1.27049761246635</v>
      </c>
    </row>
    <row r="4" customFormat="false" ht="35.5" hidden="false" customHeight="false" outlineLevel="0" collapsed="false">
      <c r="I4" s="1" t="s">
        <v>0</v>
      </c>
      <c r="J4" s="1" t="s">
        <v>13</v>
      </c>
      <c r="K4" s="1" t="s">
        <v>14</v>
      </c>
      <c r="L4" s="1" t="s">
        <v>15</v>
      </c>
      <c r="M4" s="1" t="s">
        <v>16</v>
      </c>
      <c r="N4" s="1" t="s">
        <v>17</v>
      </c>
      <c r="P4" s="23" t="s">
        <v>18</v>
      </c>
      <c r="Q4" s="23" t="s">
        <v>19</v>
      </c>
    </row>
    <row r="5" customFormat="false" ht="12.75" hidden="false" customHeight="false" outlineLevel="0" collapsed="false">
      <c r="I5" s="1" t="n">
        <v>0</v>
      </c>
      <c r="J5" s="24" t="n">
        <f aca="false">(SUM(K5:N5))</f>
        <v>1</v>
      </c>
      <c r="K5" s="24" t="n">
        <f aca="false">COS(I5*PI()/180)/$K$2</f>
        <v>0.787093175294324</v>
      </c>
      <c r="L5" s="24" t="n">
        <f aca="false">$I$2/$J$2*COS(2*I5*PI()/180)/$K$2</f>
        <v>0.216937341600556</v>
      </c>
      <c r="M5" s="24" t="n">
        <f aca="false">-1/4*($I$2/$J$2)^3*COS(4*I5*PI()/180)/$K$2</f>
        <v>-0.00411993777640432</v>
      </c>
      <c r="N5" s="24" t="n">
        <f aca="false">1/14*($I$2/$J$2)^5*COS(6*I5*PI()/180)/$K$2</f>
        <v>8.94208815251741E-005</v>
      </c>
      <c r="O5" s="25"/>
      <c r="P5" s="24" t="n">
        <f aca="false">(J5-K5)</f>
        <v>0.212906824705677</v>
      </c>
      <c r="Q5" s="24" t="n">
        <f aca="false">(J5-K5-L5)</f>
        <v>-0.00403051689487907</v>
      </c>
    </row>
    <row r="6" customFormat="false" ht="12.75" hidden="false" customHeight="false" outlineLevel="0" collapsed="false">
      <c r="I6" s="1" t="n">
        <v>5</v>
      </c>
      <c r="J6" s="24" t="n">
        <f aca="false">(SUM(K6:N6))</f>
        <v>0.993945589686932</v>
      </c>
      <c r="K6" s="24" t="n">
        <f aca="false">COS(I6*PI()/180)/$K$2</f>
        <v>0.784098048132402</v>
      </c>
      <c r="L6" s="24" t="n">
        <f aca="false">$I$2/$J$2*COS(2*I6*PI()/180)/$K$2</f>
        <v>0.213641575926085</v>
      </c>
      <c r="M6" s="24" t="n">
        <f aca="false">-1/4*($I$2/$J$2)^3*COS(4*I6*PI()/180)/$K$2</f>
        <v>-0.00387147512658424</v>
      </c>
      <c r="N6" s="24" t="n">
        <f aca="false">1/14*($I$2/$J$2)^5*COS(6*I6*PI()/180)/$K$2</f>
        <v>7.74407550295994E-005</v>
      </c>
      <c r="O6" s="25"/>
      <c r="P6" s="24" t="n">
        <f aca="false">(J6-K6)</f>
        <v>0.20984754155453</v>
      </c>
      <c r="Q6" s="24" t="n">
        <f aca="false">(J6-K6-L6)</f>
        <v>-0.00379403437155465</v>
      </c>
    </row>
    <row r="7" customFormat="false" ht="12.75" hidden="false" customHeight="false" outlineLevel="0" collapsed="false">
      <c r="I7" s="1" t="n">
        <v>10</v>
      </c>
      <c r="J7" s="24" t="n">
        <f aca="false">(SUM(K7:N7))</f>
        <v>0.975878535448953</v>
      </c>
      <c r="K7" s="24" t="n">
        <f aca="false">COS(I7*PI()/180)/$K$2</f>
        <v>0.775135461372847</v>
      </c>
      <c r="L7" s="24" t="n">
        <f aca="false">$I$2/$J$2*COS(2*I7*PI()/180)/$K$2</f>
        <v>0.203854419074954</v>
      </c>
      <c r="M7" s="24" t="n">
        <f aca="false">-1/4*($I$2/$J$2)^3*COS(4*I7*PI()/180)/$K$2</f>
        <v>-0.00315605543961048</v>
      </c>
      <c r="N7" s="24" t="n">
        <f aca="false">1/14*($I$2/$J$2)^5*COS(6*I7*PI()/180)/$K$2</f>
        <v>4.47104407625871E-005</v>
      </c>
      <c r="O7" s="25"/>
      <c r="P7" s="24" t="n">
        <f aca="false">(J7-K7)</f>
        <v>0.200743074076106</v>
      </c>
      <c r="Q7" s="24" t="n">
        <f aca="false">(J7-K7-L7)</f>
        <v>-0.00311134499884788</v>
      </c>
    </row>
    <row r="8" customFormat="false" ht="12.75" hidden="false" customHeight="false" outlineLevel="0" collapsed="false">
      <c r="I8" s="1" t="n">
        <v>15</v>
      </c>
      <c r="J8" s="24" t="n">
        <f aca="false">(SUM(K8:N8))</f>
        <v>0.946086905679998</v>
      </c>
      <c r="K8" s="24" t="n">
        <f aca="false">COS(I8*PI()/180)/$K$2</f>
        <v>0.760273625712656</v>
      </c>
      <c r="L8" s="24" t="n">
        <f aca="false">$I$2/$J$2*COS(2*I8*PI()/180)/$K$2</f>
        <v>0.187873248855544</v>
      </c>
      <c r="M8" s="24" t="n">
        <f aca="false">-1/4*($I$2/$J$2)^3*COS(4*I8*PI()/180)/$K$2</f>
        <v>-0.00205996888820216</v>
      </c>
      <c r="N8" s="24" t="n">
        <f aca="false">1/14*($I$2/$J$2)^5*COS(6*I8*PI()/180)/$K$2</f>
        <v>5.47544981683696E-021</v>
      </c>
      <c r="O8" s="25"/>
      <c r="P8" s="24" t="n">
        <f aca="false">(J8-K8)</f>
        <v>0.185813279967342</v>
      </c>
      <c r="Q8" s="24" t="n">
        <f aca="false">(J8-K8-L8)</f>
        <v>-0.00205996888820215</v>
      </c>
    </row>
    <row r="9" customFormat="false" ht="12.75" hidden="false" customHeight="false" outlineLevel="0" collapsed="false">
      <c r="I9" s="1" t="n">
        <v>20</v>
      </c>
      <c r="J9" s="24" t="n">
        <f aca="false">(SUM(K9:N9))</f>
        <v>0.905049163605398</v>
      </c>
      <c r="K9" s="24" t="n">
        <f aca="false">COS(I9*PI()/180)/$K$2</f>
        <v>0.739625648695025</v>
      </c>
      <c r="L9" s="24" t="n">
        <f aca="false">$I$2/$J$2*COS(2*I9*PI()/180)/$K$2</f>
        <v>0.166183645038109</v>
      </c>
      <c r="M9" s="24" t="n">
        <f aca="false">-1/4*($I$2/$J$2)^3*COS(4*I9*PI()/180)/$K$2</f>
        <v>-0.000715419686973755</v>
      </c>
      <c r="N9" s="24" t="n">
        <f aca="false">1/14*($I$2/$J$2)^5*COS(6*I9*PI()/180)/$K$2</f>
        <v>-4.47104407625871E-005</v>
      </c>
      <c r="O9" s="25"/>
      <c r="P9" s="24" t="n">
        <f aca="false">(J9-K9)</f>
        <v>0.165423514910373</v>
      </c>
      <c r="Q9" s="24" t="n">
        <f aca="false">(J9-K9-L9)</f>
        <v>-0.000760130127736375</v>
      </c>
    </row>
    <row r="10" customFormat="false" ht="12.75" hidden="false" customHeight="false" outlineLevel="0" collapsed="false">
      <c r="I10" s="1" t="n">
        <v>25</v>
      </c>
      <c r="J10" s="24" t="n">
        <f aca="false">(SUM(K10:N10))</f>
        <v>0.853431288083766</v>
      </c>
      <c r="K10" s="24" t="n">
        <f aca="false">COS(I10*PI()/180)/$K$2</f>
        <v>0.713348673892648</v>
      </c>
      <c r="L10" s="24" t="n">
        <f aca="false">$I$2/$J$2*COS(2*I10*PI()/180)/$K$2</f>
        <v>0.139444635259173</v>
      </c>
      <c r="M10" s="24" t="n">
        <f aca="false">-1/4*($I$2/$J$2)^3*COS(4*I10*PI()/180)/$K$2</f>
        <v>0.000715419686973754</v>
      </c>
      <c r="N10" s="24" t="n">
        <f aca="false">1/14*($I$2/$J$2)^5*COS(6*I10*PI()/180)/$K$2</f>
        <v>-7.74407550295994E-005</v>
      </c>
      <c r="O10" s="25"/>
      <c r="P10" s="24" t="n">
        <f aca="false">(J10-K10)</f>
        <v>0.140082614191118</v>
      </c>
      <c r="Q10" s="24" t="n">
        <f aca="false">(J10-K10-L10)</f>
        <v>0.000637978931944144</v>
      </c>
    </row>
    <row r="11" customFormat="false" ht="12.75" hidden="false" customHeight="false" outlineLevel="0" collapsed="false">
      <c r="I11" s="1" t="n">
        <v>30</v>
      </c>
      <c r="J11" s="24" t="n">
        <f aca="false">(SUM(K11:N11))</f>
        <v>0.792081903757197</v>
      </c>
      <c r="K11" s="24" t="n">
        <f aca="false">COS(I11*PI()/180)/$K$2</f>
        <v>0.681642684950243</v>
      </c>
      <c r="L11" s="24" t="n">
        <f aca="false">$I$2/$J$2*COS(2*I11*PI()/180)/$K$2</f>
        <v>0.108468670800278</v>
      </c>
      <c r="M11" s="24" t="n">
        <f aca="false">-1/4*($I$2/$J$2)^3*COS(4*I11*PI()/180)/$K$2</f>
        <v>0.00205996888820216</v>
      </c>
      <c r="N11" s="24" t="n">
        <f aca="false">1/14*($I$2/$J$2)^5*COS(6*I11*PI()/180)/$K$2</f>
        <v>-8.94208815251741E-005</v>
      </c>
      <c r="O11" s="25"/>
      <c r="P11" s="24" t="n">
        <f aca="false">(J11-K11)</f>
        <v>0.110439218806955</v>
      </c>
      <c r="Q11" s="24" t="n">
        <f aca="false">(J11-K11-L11)</f>
        <v>0.001970548006677</v>
      </c>
    </row>
    <row r="12" customFormat="false" ht="12.75" hidden="false" customHeight="false" outlineLevel="0" collapsed="false">
      <c r="I12" s="1" t="n">
        <v>35</v>
      </c>
      <c r="J12" s="24" t="n">
        <f aca="false">(SUM(K12:N12))</f>
        <v>0.722024538939752</v>
      </c>
      <c r="K12" s="24" t="n">
        <f aca="false">COS(I12*PI()/180)/$K$2</f>
        <v>0.644748983588259</v>
      </c>
      <c r="L12" s="24" t="n">
        <f aca="false">$I$2/$J$2*COS(2*I12*PI()/180)/$K$2</f>
        <v>0.0741969406669116</v>
      </c>
      <c r="M12" s="24" t="n">
        <f aca="false">-1/4*($I$2/$J$2)^3*COS(4*I12*PI()/180)/$K$2</f>
        <v>0.00315605543961048</v>
      </c>
      <c r="N12" s="24" t="n">
        <f aca="false">1/14*($I$2/$J$2)^5*COS(6*I12*PI()/180)/$K$2</f>
        <v>-7.74407550295994E-005</v>
      </c>
      <c r="O12" s="25"/>
      <c r="P12" s="24" t="n">
        <f aca="false">(J12-K12)</f>
        <v>0.0772755553514926</v>
      </c>
      <c r="Q12" s="24" t="n">
        <f aca="false">(J12-K12-L12)</f>
        <v>0.00307861468458093</v>
      </c>
    </row>
    <row r="13" customFormat="false" ht="12.75" hidden="false" customHeight="false" outlineLevel="0" collapsed="false">
      <c r="I13" s="1" t="n">
        <v>40</v>
      </c>
      <c r="J13" s="24" t="n">
        <f aca="false">(SUM(K13:N13))</f>
        <v>0.644445891873755</v>
      </c>
      <c r="K13" s="24" t="n">
        <f aca="false">COS(I13*PI()/180)/$K$2</f>
        <v>0.602948353151088</v>
      </c>
      <c r="L13" s="24" t="n">
        <f aca="false">$I$2/$J$2*COS(2*I13*PI()/180)/$K$2</f>
        <v>0.0376707740368449</v>
      </c>
      <c r="M13" s="24" t="n">
        <f aca="false">-1/4*($I$2/$J$2)^3*COS(4*I13*PI()/180)/$K$2</f>
        <v>0.00387147512658424</v>
      </c>
      <c r="N13" s="24" t="n">
        <f aca="false">1/14*($I$2/$J$2)^5*COS(6*I13*PI()/180)/$K$2</f>
        <v>-4.47104407625871E-005</v>
      </c>
      <c r="O13" s="25"/>
      <c r="P13" s="24" t="n">
        <f aca="false">(J13-K13)</f>
        <v>0.0414975387226665</v>
      </c>
      <c r="Q13" s="24" t="n">
        <f aca="false">(J13-K13-L13)</f>
        <v>0.00382676468582163</v>
      </c>
    </row>
    <row r="14" customFormat="false" ht="12.75" hidden="false" customHeight="false" outlineLevel="0" collapsed="false">
      <c r="I14" s="1" t="n">
        <v>45</v>
      </c>
      <c r="J14" s="24" t="n">
        <f aca="false">(SUM(K14:N14))</f>
        <v>0.560678859452673</v>
      </c>
      <c r="K14" s="24" t="n">
        <f aca="false">COS(I14*PI()/180)/$K$2</f>
        <v>0.556558921676268</v>
      </c>
      <c r="L14" s="24" t="n">
        <f aca="false">$I$2/$J$2*COS(2*I14*PI()/180)/$K$2</f>
        <v>1.32835810503328E-017</v>
      </c>
      <c r="M14" s="24" t="n">
        <f aca="false">-1/4*($I$2/$J$2)^3*COS(4*I14*PI()/180)/$K$2</f>
        <v>0.00411993777640432</v>
      </c>
      <c r="N14" s="24" t="n">
        <f aca="false">1/14*($I$2/$J$2)^5*COS(6*I14*PI()/180)/$K$2</f>
        <v>-1.64263494505109E-020</v>
      </c>
      <c r="O14" s="25"/>
      <c r="P14" s="24" t="n">
        <f aca="false">(J14-K14)</f>
        <v>0.00411993777640429</v>
      </c>
      <c r="Q14" s="24" t="n">
        <f aca="false">(J14-K14-L14)</f>
        <v>0.00411993777640428</v>
      </c>
    </row>
    <row r="15" customFormat="false" ht="12.75" hidden="false" customHeight="false" outlineLevel="0" collapsed="false">
      <c r="I15" s="1" t="n">
        <v>50</v>
      </c>
      <c r="J15" s="24" t="n">
        <f aca="false">(SUM(K15:N15))</f>
        <v>0.472179152278529</v>
      </c>
      <c r="K15" s="24" t="n">
        <f aca="false">COS(I15*PI()/180)/$K$2</f>
        <v>0.505933740748027</v>
      </c>
      <c r="L15" s="24" t="n">
        <f aca="false">$I$2/$J$2*COS(2*I15*PI()/180)/$K$2</f>
        <v>-0.0376707740368448</v>
      </c>
      <c r="M15" s="24" t="n">
        <f aca="false">-1/4*($I$2/$J$2)^3*COS(4*I15*PI()/180)/$K$2</f>
        <v>0.00387147512658424</v>
      </c>
      <c r="N15" s="24" t="n">
        <f aca="false">1/14*($I$2/$J$2)^5*COS(6*I15*PI()/180)/$K$2</f>
        <v>4.47104407625871E-005</v>
      </c>
      <c r="O15" s="25"/>
      <c r="P15" s="24" t="n">
        <f aca="false">(J15-K15)</f>
        <v>-0.033754588469498</v>
      </c>
      <c r="Q15" s="24" t="n">
        <f aca="false">(J15-K15-L15)</f>
        <v>0.00391618556734681</v>
      </c>
    </row>
    <row r="16" customFormat="false" ht="12.75" hidden="false" customHeight="false" outlineLevel="0" collapsed="false">
      <c r="I16" s="1" t="n">
        <v>55</v>
      </c>
      <c r="J16" s="24" t="n">
        <f aca="false">(SUM(K16:N16))</f>
        <v>0.380494654089276</v>
      </c>
      <c r="K16" s="24" t="n">
        <f aca="false">COS(I16*PI()/180)/$K$2</f>
        <v>0.451458098561547</v>
      </c>
      <c r="L16" s="24" t="n">
        <f aca="false">$I$2/$J$2*COS(2*I16*PI()/180)/$K$2</f>
        <v>-0.0741969406669116</v>
      </c>
      <c r="M16" s="24" t="n">
        <f aca="false">-1/4*($I$2/$J$2)^3*COS(4*I16*PI()/180)/$K$2</f>
        <v>0.00315605543961048</v>
      </c>
      <c r="N16" s="24" t="n">
        <f aca="false">1/14*($I$2/$J$2)^5*COS(6*I16*PI()/180)/$K$2</f>
        <v>7.74407550295994E-005</v>
      </c>
      <c r="O16" s="25"/>
      <c r="P16" s="24" t="n">
        <f aca="false">(J16-K16)</f>
        <v>-0.0709634444722715</v>
      </c>
      <c r="Q16" s="24" t="n">
        <f aca="false">(J16-K16-L16)</f>
        <v>0.00323349619464004</v>
      </c>
    </row>
    <row r="17" customFormat="false" ht="12.75" hidden="false" customHeight="false" outlineLevel="0" collapsed="false">
      <c r="I17" s="1" t="n">
        <v>60</v>
      </c>
      <c r="J17" s="24" t="n">
        <f aca="false">(SUM(K17:N17))</f>
        <v>0.287227306616611</v>
      </c>
      <c r="K17" s="24" t="n">
        <f aca="false">COS(I17*PI()/180)/$K$2</f>
        <v>0.393546587647162</v>
      </c>
      <c r="L17" s="24" t="n">
        <f aca="false">$I$2/$J$2*COS(2*I17*PI()/180)/$K$2</f>
        <v>-0.108468670800278</v>
      </c>
      <c r="M17" s="24" t="n">
        <f aca="false">-1/4*($I$2/$J$2)^3*COS(4*I17*PI()/180)/$K$2</f>
        <v>0.00205996888820216</v>
      </c>
      <c r="N17" s="24" t="n">
        <f aca="false">1/14*($I$2/$J$2)^5*COS(6*I17*PI()/180)/$K$2</f>
        <v>8.94208815251741E-005</v>
      </c>
      <c r="O17" s="25"/>
      <c r="P17" s="24" t="n">
        <f aca="false">(J17-K17)</f>
        <v>-0.10631928103055</v>
      </c>
      <c r="Q17" s="24" t="n">
        <f aca="false">(J17-K17-L17)</f>
        <v>0.00214938976972734</v>
      </c>
    </row>
    <row r="18" customFormat="false" ht="12.75" hidden="false" customHeight="false" outlineLevel="0" collapsed="false">
      <c r="I18" s="1" t="n">
        <v>65</v>
      </c>
      <c r="J18" s="24" t="n">
        <f aca="false">(SUM(K18:N18))</f>
        <v>0.193988174753685</v>
      </c>
      <c r="K18" s="24" t="n">
        <f aca="false">COS(I18*PI()/180)/$K$2</f>
        <v>0.332639949570855</v>
      </c>
      <c r="L18" s="24" t="n">
        <f aca="false">$I$2/$J$2*COS(2*I18*PI()/180)/$K$2</f>
        <v>-0.139444635259173</v>
      </c>
      <c r="M18" s="24" t="n">
        <f aca="false">-1/4*($I$2/$J$2)^3*COS(4*I18*PI()/180)/$K$2</f>
        <v>0.000715419686973754</v>
      </c>
      <c r="N18" s="24" t="n">
        <f aca="false">1/14*($I$2/$J$2)^5*COS(6*I18*PI()/180)/$K$2</f>
        <v>7.74407550295994E-005</v>
      </c>
      <c r="O18" s="25"/>
      <c r="P18" s="24" t="n">
        <f aca="false">(J18-K18)</f>
        <v>-0.13865177481717</v>
      </c>
      <c r="Q18" s="24" t="n">
        <f aca="false">(J18-K18-L18)</f>
        <v>0.000792860442003357</v>
      </c>
    </row>
    <row r="19" customFormat="false" ht="12.75" hidden="false" customHeight="false" outlineLevel="0" collapsed="false">
      <c r="I19" s="1" t="n">
        <v>70</v>
      </c>
      <c r="J19" s="24" t="n">
        <f aca="false">(SUM(K19:N19))</f>
        <v>0.1023473663405</v>
      </c>
      <c r="K19" s="24" t="n">
        <f aca="false">COS(I19*PI()/180)/$K$2</f>
        <v>0.26920172062482</v>
      </c>
      <c r="L19" s="24" t="n">
        <f aca="false">$I$2/$J$2*COS(2*I19*PI()/180)/$K$2</f>
        <v>-0.166183645038109</v>
      </c>
      <c r="M19" s="24" t="n">
        <f aca="false">-1/4*($I$2/$J$2)^3*COS(4*I19*PI()/180)/$K$2</f>
        <v>-0.000715419686973753</v>
      </c>
      <c r="N19" s="24" t="n">
        <f aca="false">1/14*($I$2/$J$2)^5*COS(6*I19*PI()/180)/$K$2</f>
        <v>4.4710440762587E-005</v>
      </c>
      <c r="O19" s="25"/>
      <c r="P19" s="24" t="n">
        <f aca="false">(J19-K19)</f>
        <v>-0.16685435428432</v>
      </c>
      <c r="Q19" s="24" t="n">
        <f aca="false">(J19-K19-L19)</f>
        <v>-0.000670709246211154</v>
      </c>
    </row>
    <row r="20" customFormat="false" ht="12.75" hidden="false" customHeight="false" outlineLevel="0" collapsed="false">
      <c r="I20" s="1" t="n">
        <v>75</v>
      </c>
      <c r="J20" s="24" t="n">
        <f aca="false">(SUM(K20:N20))</f>
        <v>0.0137814862926417</v>
      </c>
      <c r="K20" s="24" t="n">
        <f aca="false">COS(I20*PI()/180)/$K$2</f>
        <v>0.203714704036388</v>
      </c>
      <c r="L20" s="24" t="n">
        <f aca="false">$I$2/$J$2*COS(2*I20*PI()/180)/$K$2</f>
        <v>-0.187873248855544</v>
      </c>
      <c r="M20" s="24" t="n">
        <f aca="false">-1/4*($I$2/$J$2)^3*COS(4*I20*PI()/180)/$K$2</f>
        <v>-0.00205996888820216</v>
      </c>
      <c r="N20" s="24" t="n">
        <f aca="false">1/14*($I$2/$J$2)^5*COS(6*I20*PI()/180)/$K$2</f>
        <v>2.73772490841848E-020</v>
      </c>
      <c r="O20" s="25"/>
      <c r="P20" s="24" t="n">
        <f aca="false">(J20-K20)</f>
        <v>-0.189933217743746</v>
      </c>
      <c r="Q20" s="24" t="n">
        <f aca="false">(J20-K20-L20)</f>
        <v>-0.00205996888820215</v>
      </c>
    </row>
    <row r="21" customFormat="false" ht="12.75" hidden="false" customHeight="false" outlineLevel="0" collapsed="false">
      <c r="I21" s="1" t="n">
        <v>80</v>
      </c>
      <c r="J21" s="24" t="n">
        <f aca="false">(SUM(K21:N21))</f>
        <v>-0.0703778894113899</v>
      </c>
      <c r="K21" s="24" t="n">
        <f aca="false">COS(I21*PI()/180)/$K$2</f>
        <v>0.136677295543937</v>
      </c>
      <c r="L21" s="24" t="n">
        <f aca="false">$I$2/$J$2*COS(2*I21*PI()/180)/$K$2</f>
        <v>-0.203854419074954</v>
      </c>
      <c r="M21" s="24" t="n">
        <f aca="false">-1/4*($I$2/$J$2)^3*COS(4*I21*PI()/180)/$K$2</f>
        <v>-0.00315605543961048</v>
      </c>
      <c r="N21" s="24" t="n">
        <f aca="false">1/14*($I$2/$J$2)^5*COS(6*I21*PI()/180)/$K$2</f>
        <v>-4.4710440762587E-005</v>
      </c>
      <c r="O21" s="25"/>
      <c r="P21" s="24" t="n">
        <f aca="false">(J21-K21)</f>
        <v>-0.207055184955327</v>
      </c>
      <c r="Q21" s="24" t="n">
        <f aca="false">(J21-K21-L21)</f>
        <v>-0.00320076588037307</v>
      </c>
    </row>
    <row r="22" customFormat="false" ht="12.75" hidden="false" customHeight="false" outlineLevel="0" collapsed="false">
      <c r="I22" s="1" t="n">
        <v>85</v>
      </c>
      <c r="J22" s="24" t="n">
        <f aca="false">(SUM(K22:N22))</f>
        <v>-0.148990801503309</v>
      </c>
      <c r="K22" s="24" t="n">
        <f aca="false">COS(I22*PI()/180)/$K$2</f>
        <v>0.0685996903043895</v>
      </c>
      <c r="L22" s="24" t="n">
        <f aca="false">$I$2/$J$2*COS(2*I22*PI()/180)/$K$2</f>
        <v>-0.213641575926085</v>
      </c>
      <c r="M22" s="24" t="n">
        <f aca="false">-1/4*($I$2/$J$2)^3*COS(4*I22*PI()/180)/$K$2</f>
        <v>-0.00387147512658424</v>
      </c>
      <c r="N22" s="24" t="n">
        <f aca="false">1/14*($I$2/$J$2)^5*COS(6*I22*PI()/180)/$K$2</f>
        <v>-7.74407550295994E-005</v>
      </c>
      <c r="O22" s="25"/>
      <c r="P22" s="24" t="n">
        <f aca="false">(J22-K22)</f>
        <v>-0.217590491807699</v>
      </c>
      <c r="Q22" s="24" t="n">
        <f aca="false">(J22-K22-L22)</f>
        <v>-0.00394891588161386</v>
      </c>
    </row>
    <row r="23" customFormat="false" ht="12.75" hidden="false" customHeight="false" outlineLevel="0" collapsed="false">
      <c r="I23" s="1" t="n">
        <v>90</v>
      </c>
      <c r="J23" s="24" t="n">
        <f aca="false">(SUM(K23:N23))</f>
        <v>-0.221146700258485</v>
      </c>
      <c r="K23" s="24" t="n">
        <f aca="false">COS(I23*PI()/180)/$K$2</f>
        <v>4.8195556887746E-017</v>
      </c>
      <c r="L23" s="24" t="n">
        <f aca="false">$I$2/$J$2*COS(2*I23*PI()/180)/$K$2</f>
        <v>-0.216937341600556</v>
      </c>
      <c r="M23" s="24" t="n">
        <f aca="false">-1/4*($I$2/$J$2)^3*COS(4*I23*PI()/180)/$K$2</f>
        <v>-0.00411993777640432</v>
      </c>
      <c r="N23" s="24" t="n">
        <f aca="false">1/14*($I$2/$J$2)^5*COS(6*I23*PI()/180)/$K$2</f>
        <v>-8.94208815251741E-005</v>
      </c>
      <c r="O23" s="25"/>
      <c r="P23" s="24" t="n">
        <f aca="false">(J23-K23)</f>
        <v>-0.221146700258485</v>
      </c>
      <c r="Q23" s="24" t="n">
        <f aca="false">(J23-K23-L23)</f>
        <v>-0.00420935865792949</v>
      </c>
    </row>
    <row r="24" customFormat="false" ht="12.75" hidden="false" customHeight="false" outlineLevel="0" collapsed="false">
      <c r="I24" s="1" t="n">
        <v>95</v>
      </c>
      <c r="J24" s="24" t="n">
        <f aca="false">(SUM(K24:N24))</f>
        <v>-0.286190182112088</v>
      </c>
      <c r="K24" s="24" t="n">
        <f aca="false">COS(I24*PI()/180)/$K$2</f>
        <v>-0.0685996903043895</v>
      </c>
      <c r="L24" s="24" t="n">
        <f aca="false">$I$2/$J$2*COS(2*I24*PI()/180)/$K$2</f>
        <v>-0.213641575926085</v>
      </c>
      <c r="M24" s="24" t="n">
        <f aca="false">-1/4*($I$2/$J$2)^3*COS(4*I24*PI()/180)/$K$2</f>
        <v>-0.00387147512658424</v>
      </c>
      <c r="N24" s="24" t="n">
        <f aca="false">1/14*($I$2/$J$2)^5*COS(6*I24*PI()/180)/$K$2</f>
        <v>-7.74407550295994E-005</v>
      </c>
      <c r="O24" s="25"/>
      <c r="P24" s="24" t="n">
        <f aca="false">(J24-K24)</f>
        <v>-0.217590491807699</v>
      </c>
      <c r="Q24" s="24" t="n">
        <f aca="false">(J24-K24-L24)</f>
        <v>-0.00394891588161384</v>
      </c>
    </row>
    <row r="25" customFormat="false" ht="12.75" hidden="false" customHeight="false" outlineLevel="0" collapsed="false">
      <c r="I25" s="1" t="n">
        <v>100</v>
      </c>
      <c r="J25" s="24" t="n">
        <f aca="false">(SUM(K25:N25))</f>
        <v>-0.343732480499264</v>
      </c>
      <c r="K25" s="24" t="n">
        <f aca="false">COS(I25*PI()/180)/$K$2</f>
        <v>-0.136677295543937</v>
      </c>
      <c r="L25" s="24" t="n">
        <f aca="false">$I$2/$J$2*COS(2*I25*PI()/180)/$K$2</f>
        <v>-0.203854419074954</v>
      </c>
      <c r="M25" s="24" t="n">
        <f aca="false">-1/4*($I$2/$J$2)^3*COS(4*I25*PI()/180)/$K$2</f>
        <v>-0.00315605543961048</v>
      </c>
      <c r="N25" s="24" t="n">
        <f aca="false">1/14*($I$2/$J$2)^5*COS(6*I25*PI()/180)/$K$2</f>
        <v>-4.47104407625871E-005</v>
      </c>
      <c r="O25" s="25"/>
      <c r="P25" s="24" t="n">
        <f aca="false">(J25-K25)</f>
        <v>-0.207055184955327</v>
      </c>
      <c r="Q25" s="24" t="n">
        <f aca="false">(J25-K25-L25)</f>
        <v>-0.0032007658803731</v>
      </c>
    </row>
    <row r="26" customFormat="false" ht="12.75" hidden="false" customHeight="false" outlineLevel="0" collapsed="false">
      <c r="I26" s="1" t="n">
        <v>105</v>
      </c>
      <c r="J26" s="24" t="n">
        <f aca="false">(SUM(K26:N26))</f>
        <v>-0.393647921780134</v>
      </c>
      <c r="K26" s="24" t="n">
        <f aca="false">COS(I26*PI()/180)/$K$2</f>
        <v>-0.203714704036388</v>
      </c>
      <c r="L26" s="24" t="n">
        <f aca="false">$I$2/$J$2*COS(2*I26*PI()/180)/$K$2</f>
        <v>-0.187873248855544</v>
      </c>
      <c r="M26" s="24" t="n">
        <f aca="false">-1/4*($I$2/$J$2)^3*COS(4*I26*PI()/180)/$K$2</f>
        <v>-0.00205996888820216</v>
      </c>
      <c r="N26" s="24" t="n">
        <f aca="false">1/14*($I$2/$J$2)^5*COS(6*I26*PI()/180)/$K$2</f>
        <v>-3.83281487178587E-020</v>
      </c>
      <c r="O26" s="25"/>
      <c r="P26" s="24" t="n">
        <f aca="false">(J26-K26)</f>
        <v>-0.189933217743746</v>
      </c>
      <c r="Q26" s="24" t="n">
        <f aca="false">(J26-K26-L26)</f>
        <v>-0.00205996888820215</v>
      </c>
    </row>
    <row r="27" customFormat="false" ht="12.75" hidden="false" customHeight="false" outlineLevel="0" collapsed="false">
      <c r="I27" s="1" t="n">
        <v>110</v>
      </c>
      <c r="J27" s="24" t="n">
        <f aca="false">(SUM(K27:N27))</f>
        <v>-0.436056074909141</v>
      </c>
      <c r="K27" s="24" t="n">
        <f aca="false">COS(I27*PI()/180)/$K$2</f>
        <v>-0.26920172062482</v>
      </c>
      <c r="L27" s="24" t="n">
        <f aca="false">$I$2/$J$2*COS(2*I27*PI()/180)/$K$2</f>
        <v>-0.166183645038109</v>
      </c>
      <c r="M27" s="24" t="n">
        <f aca="false">-1/4*($I$2/$J$2)^3*COS(4*I27*PI()/180)/$K$2</f>
        <v>-0.000715419686973755</v>
      </c>
      <c r="N27" s="24" t="n">
        <f aca="false">1/14*($I$2/$J$2)^5*COS(6*I27*PI()/180)/$K$2</f>
        <v>4.4710440762587E-005</v>
      </c>
      <c r="O27" s="25"/>
      <c r="P27" s="24" t="n">
        <f aca="false">(J27-K27)</f>
        <v>-0.16685435428432</v>
      </c>
      <c r="Q27" s="24" t="n">
        <f aca="false">(J27-K27-L27)</f>
        <v>-0.000670709246211182</v>
      </c>
    </row>
    <row r="28" customFormat="false" ht="12.75" hidden="false" customHeight="false" outlineLevel="0" collapsed="false">
      <c r="I28" s="1" t="n">
        <v>115</v>
      </c>
      <c r="J28" s="24" t="n">
        <f aca="false">(SUM(K28:N28))</f>
        <v>-0.471291724388025</v>
      </c>
      <c r="K28" s="24" t="n">
        <f aca="false">COS(I28*PI()/180)/$K$2</f>
        <v>-0.332639949570855</v>
      </c>
      <c r="L28" s="24" t="n">
        <f aca="false">$I$2/$J$2*COS(2*I28*PI()/180)/$K$2</f>
        <v>-0.139444635259173</v>
      </c>
      <c r="M28" s="24" t="n">
        <f aca="false">-1/4*($I$2/$J$2)^3*COS(4*I28*PI()/180)/$K$2</f>
        <v>0.000715419686973752</v>
      </c>
      <c r="N28" s="24" t="n">
        <f aca="false">1/14*($I$2/$J$2)^5*COS(6*I28*PI()/180)/$K$2</f>
        <v>7.74407550295994E-005</v>
      </c>
      <c r="O28" s="25"/>
      <c r="P28" s="24" t="n">
        <f aca="false">(J28-K28)</f>
        <v>-0.13865177481717</v>
      </c>
      <c r="Q28" s="24" t="n">
        <f aca="false">(J28-K28-L28)</f>
        <v>0.000792860442003329</v>
      </c>
    </row>
    <row r="29" customFormat="false" ht="12.75" hidden="false" customHeight="false" outlineLevel="0" collapsed="false">
      <c r="I29" s="1" t="n">
        <v>120</v>
      </c>
      <c r="J29" s="24" t="n">
        <f aca="false">(SUM(K29:N29))</f>
        <v>-0.499865868677712</v>
      </c>
      <c r="K29" s="24" t="n">
        <f aca="false">COS(I29*PI()/180)/$K$2</f>
        <v>-0.393546587647162</v>
      </c>
      <c r="L29" s="24" t="n">
        <f aca="false">$I$2/$J$2*COS(2*I29*PI()/180)/$K$2</f>
        <v>-0.108468670800278</v>
      </c>
      <c r="M29" s="24" t="n">
        <f aca="false">-1/4*($I$2/$J$2)^3*COS(4*I29*PI()/180)/$K$2</f>
        <v>0.00205996888820215</v>
      </c>
      <c r="N29" s="24" t="n">
        <f aca="false">1/14*($I$2/$J$2)^5*COS(6*I29*PI()/180)/$K$2</f>
        <v>8.94208815251741E-005</v>
      </c>
      <c r="O29" s="25"/>
      <c r="P29" s="24" t="n">
        <f aca="false">(J29-K29)</f>
        <v>-0.106319281030551</v>
      </c>
      <c r="Q29" s="24" t="n">
        <f aca="false">(J29-K29-L29)</f>
        <v>0.00214938976972735</v>
      </c>
    </row>
    <row r="30" customFormat="false" ht="12.75" hidden="false" customHeight="false" outlineLevel="0" collapsed="false">
      <c r="I30" s="1" t="n">
        <v>125</v>
      </c>
      <c r="J30" s="24" t="n">
        <f aca="false">(SUM(K30:N30))</f>
        <v>-0.522421543033819</v>
      </c>
      <c r="K30" s="24" t="n">
        <f aca="false">COS(I30*PI()/180)/$K$2</f>
        <v>-0.451458098561547</v>
      </c>
      <c r="L30" s="24" t="n">
        <f aca="false">$I$2/$J$2*COS(2*I30*PI()/180)/$K$2</f>
        <v>-0.0741969406669117</v>
      </c>
      <c r="M30" s="24" t="n">
        <f aca="false">-1/4*($I$2/$J$2)^3*COS(4*I30*PI()/180)/$K$2</f>
        <v>0.00315605543961048</v>
      </c>
      <c r="N30" s="24" t="n">
        <f aca="false">1/14*($I$2/$J$2)^5*COS(6*I30*PI()/180)/$K$2</f>
        <v>7.74407550295994E-005</v>
      </c>
      <c r="O30" s="25"/>
      <c r="P30" s="24" t="n">
        <f aca="false">(J30-K30)</f>
        <v>-0.0709634444722717</v>
      </c>
      <c r="Q30" s="24" t="n">
        <f aca="false">(J30-K30-L30)</f>
        <v>0.00323349619464008</v>
      </c>
    </row>
    <row r="31" customFormat="false" ht="12.75" hidden="false" customHeight="false" outlineLevel="0" collapsed="false">
      <c r="I31" s="1" t="n">
        <v>130</v>
      </c>
      <c r="J31" s="24" t="n">
        <f aca="false">(SUM(K31:N31))</f>
        <v>-0.539688329217525</v>
      </c>
      <c r="K31" s="24" t="n">
        <f aca="false">COS(I31*PI()/180)/$K$2</f>
        <v>-0.505933740748027</v>
      </c>
      <c r="L31" s="24" t="n">
        <f aca="false">$I$2/$J$2*COS(2*I31*PI()/180)/$K$2</f>
        <v>-0.0376707740368448</v>
      </c>
      <c r="M31" s="24" t="n">
        <f aca="false">-1/4*($I$2/$J$2)^3*COS(4*I31*PI()/180)/$K$2</f>
        <v>0.00387147512658424</v>
      </c>
      <c r="N31" s="24" t="n">
        <f aca="false">1/14*($I$2/$J$2)^5*COS(6*I31*PI()/180)/$K$2</f>
        <v>4.47104407625872E-005</v>
      </c>
      <c r="O31" s="25"/>
      <c r="P31" s="24" t="n">
        <f aca="false">(J31-K31)</f>
        <v>-0.033754588469498</v>
      </c>
      <c r="Q31" s="24" t="n">
        <f aca="false">(J31-K31-L31)</f>
        <v>0.00391618556734687</v>
      </c>
    </row>
    <row r="32" customFormat="false" ht="12.75" hidden="false" customHeight="false" outlineLevel="0" collapsed="false">
      <c r="I32" s="1" t="n">
        <v>135</v>
      </c>
      <c r="J32" s="24" t="n">
        <f aca="false">(SUM(K32:N32))</f>
        <v>-0.552438983899864</v>
      </c>
      <c r="K32" s="24" t="n">
        <f aca="false">COS(I32*PI()/180)/$K$2</f>
        <v>-0.556558921676268</v>
      </c>
      <c r="L32" s="24" t="n">
        <f aca="false">$I$2/$J$2*COS(2*I32*PI()/180)/$K$2</f>
        <v>-3.98507431509985E-017</v>
      </c>
      <c r="M32" s="24" t="n">
        <f aca="false">-1/4*($I$2/$J$2)^3*COS(4*I32*PI()/180)/$K$2</f>
        <v>0.00411993777640432</v>
      </c>
      <c r="N32" s="24" t="n">
        <f aca="false">1/14*($I$2/$J$2)^5*COS(6*I32*PI()/180)/$K$2</f>
        <v>2.08122442833975E-019</v>
      </c>
      <c r="O32" s="25"/>
      <c r="P32" s="24" t="n">
        <f aca="false">(J32-K32)</f>
        <v>0.00411993777640429</v>
      </c>
      <c r="Q32" s="24" t="n">
        <f aca="false">(J32-K32-L32)</f>
        <v>0.00411993777640433</v>
      </c>
    </row>
    <row r="33" customFormat="false" ht="12.75" hidden="false" customHeight="false" outlineLevel="0" collapsed="false">
      <c r="I33" s="1" t="n">
        <v>140</v>
      </c>
      <c r="J33" s="24" t="n">
        <f aca="false">(SUM(K33:N33))</f>
        <v>-0.561450814428422</v>
      </c>
      <c r="K33" s="24" t="n">
        <f aca="false">COS(I33*PI()/180)/$K$2</f>
        <v>-0.602948353151088</v>
      </c>
      <c r="L33" s="24" t="n">
        <f aca="false">$I$2/$J$2*COS(2*I33*PI()/180)/$K$2</f>
        <v>0.0376707740368448</v>
      </c>
      <c r="M33" s="24" t="n">
        <f aca="false">-1/4*($I$2/$J$2)^3*COS(4*I33*PI()/180)/$K$2</f>
        <v>0.00387147512658424</v>
      </c>
      <c r="N33" s="24" t="n">
        <f aca="false">1/14*($I$2/$J$2)^5*COS(6*I33*PI()/180)/$K$2</f>
        <v>-4.47104407625871E-005</v>
      </c>
      <c r="O33" s="25"/>
      <c r="P33" s="24" t="n">
        <f aca="false">(J33-K33)</f>
        <v>0.0414975387226664</v>
      </c>
      <c r="Q33" s="24" t="n">
        <f aca="false">(J33-K33-L33)</f>
        <v>0.0038267646858216</v>
      </c>
    </row>
    <row r="34" customFormat="false" ht="12.75" hidden="false" customHeight="false" outlineLevel="0" collapsed="false">
      <c r="I34" s="1" t="n">
        <v>145</v>
      </c>
      <c r="J34" s="24" t="n">
        <f aca="false">(SUM(K34:N34))</f>
        <v>-0.567473428236767</v>
      </c>
      <c r="K34" s="24" t="n">
        <f aca="false">COS(I34*PI()/180)/$K$2</f>
        <v>-0.644748983588259</v>
      </c>
      <c r="L34" s="24" t="n">
        <f aca="false">$I$2/$J$2*COS(2*I34*PI()/180)/$K$2</f>
        <v>0.0741969406669115</v>
      </c>
      <c r="M34" s="24" t="n">
        <f aca="false">-1/4*($I$2/$J$2)^3*COS(4*I34*PI()/180)/$K$2</f>
        <v>0.00315605543961049</v>
      </c>
      <c r="N34" s="24" t="n">
        <f aca="false">1/14*($I$2/$J$2)^5*COS(6*I34*PI()/180)/$K$2</f>
        <v>-7.74407550295994E-005</v>
      </c>
      <c r="O34" s="25"/>
      <c r="P34" s="24" t="n">
        <f aca="false">(J34-K34)</f>
        <v>0.0772755553514923</v>
      </c>
      <c r="Q34" s="24" t="n">
        <f aca="false">(J34-K34-L34)</f>
        <v>0.00307861468458086</v>
      </c>
    </row>
    <row r="35" customFormat="false" ht="12.75" hidden="false" customHeight="false" outlineLevel="0" collapsed="false">
      <c r="I35" s="1" t="n">
        <v>150</v>
      </c>
      <c r="J35" s="24" t="n">
        <f aca="false">(SUM(K35:N35))</f>
        <v>-0.571203466143288</v>
      </c>
      <c r="K35" s="24" t="n">
        <f aca="false">COS(I35*PI()/180)/$K$2</f>
        <v>-0.681642684950243</v>
      </c>
      <c r="L35" s="24" t="n">
        <f aca="false">$I$2/$J$2*COS(2*I35*PI()/180)/$K$2</f>
        <v>0.108468670800278</v>
      </c>
      <c r="M35" s="24" t="n">
        <f aca="false">-1/4*($I$2/$J$2)^3*COS(4*I35*PI()/180)/$K$2</f>
        <v>0.00205996888820216</v>
      </c>
      <c r="N35" s="24" t="n">
        <f aca="false">1/14*($I$2/$J$2)^5*COS(6*I35*PI()/180)/$K$2</f>
        <v>-8.94208815251741E-005</v>
      </c>
      <c r="O35" s="25"/>
      <c r="P35" s="24" t="n">
        <f aca="false">(J35-K35)</f>
        <v>0.110439218806955</v>
      </c>
      <c r="Q35" s="24" t="n">
        <f aca="false">(J35-K35-L35)</f>
        <v>0.001970548006677</v>
      </c>
    </row>
    <row r="36" customFormat="false" ht="12.75" hidden="false" customHeight="false" outlineLevel="0" collapsed="false">
      <c r="I36" s="1" t="n">
        <v>155</v>
      </c>
      <c r="J36" s="24" t="n">
        <f aca="false">(SUM(K36:N36))</f>
        <v>-0.573266059701531</v>
      </c>
      <c r="K36" s="24" t="n">
        <f aca="false">COS(I36*PI()/180)/$K$2</f>
        <v>-0.713348673892648</v>
      </c>
      <c r="L36" s="24" t="n">
        <f aca="false">$I$2/$J$2*COS(2*I36*PI()/180)/$K$2</f>
        <v>0.139444635259173</v>
      </c>
      <c r="M36" s="24" t="n">
        <f aca="false">-1/4*($I$2/$J$2)^3*COS(4*I36*PI()/180)/$K$2</f>
        <v>0.000715419686973756</v>
      </c>
      <c r="N36" s="24" t="n">
        <f aca="false">1/14*($I$2/$J$2)^5*COS(6*I36*PI()/180)/$K$2</f>
        <v>-7.74407550295995E-005</v>
      </c>
      <c r="O36" s="25"/>
      <c r="P36" s="24" t="n">
        <f aca="false">(J36-K36)</f>
        <v>0.140082614191118</v>
      </c>
      <c r="Q36" s="24" t="n">
        <f aca="false">(J36-K36-L36)</f>
        <v>0.000637978931944172</v>
      </c>
    </row>
    <row r="37" customFormat="false" ht="12.75" hidden="false" customHeight="false" outlineLevel="0" collapsed="false">
      <c r="I37" s="1" t="n">
        <v>160</v>
      </c>
      <c r="J37" s="24" t="n">
        <f aca="false">(SUM(K37:N37))</f>
        <v>-0.574202133784653</v>
      </c>
      <c r="K37" s="24" t="n">
        <f aca="false">COS(I37*PI()/180)/$K$2</f>
        <v>-0.739625648695025</v>
      </c>
      <c r="L37" s="24" t="n">
        <f aca="false">$I$2/$J$2*COS(2*I37*PI()/180)/$K$2</f>
        <v>0.166183645038109</v>
      </c>
      <c r="M37" s="24" t="n">
        <f aca="false">-1/4*($I$2/$J$2)^3*COS(4*I37*PI()/180)/$K$2</f>
        <v>-0.000715419686973752</v>
      </c>
      <c r="N37" s="24" t="n">
        <f aca="false">1/14*($I$2/$J$2)^5*COS(6*I37*PI()/180)/$K$2</f>
        <v>-4.47104407625872E-005</v>
      </c>
      <c r="O37" s="25"/>
      <c r="P37" s="24" t="n">
        <f aca="false">(J37-K37)</f>
        <v>0.165423514910373</v>
      </c>
      <c r="Q37" s="24" t="n">
        <f aca="false">(J37-K37-L37)</f>
        <v>-0.000760130127736319</v>
      </c>
    </row>
    <row r="38" customFormat="false" ht="12.75" hidden="false" customHeight="false" outlineLevel="0" collapsed="false">
      <c r="I38" s="1" t="n">
        <v>165</v>
      </c>
      <c r="J38" s="24" t="n">
        <f aca="false">(SUM(K38:N38))</f>
        <v>-0.574460345745314</v>
      </c>
      <c r="K38" s="24" t="n">
        <f aca="false">COS(I38*PI()/180)/$K$2</f>
        <v>-0.760273625712656</v>
      </c>
      <c r="L38" s="24" t="n">
        <f aca="false">$I$2/$J$2*COS(2*I38*PI()/180)/$K$2</f>
        <v>0.187873248855544</v>
      </c>
      <c r="M38" s="24" t="n">
        <f aca="false">-1/4*($I$2/$J$2)^3*COS(4*I38*PI()/180)/$K$2</f>
        <v>-0.00205996888820215</v>
      </c>
      <c r="N38" s="24" t="n">
        <f aca="false">1/14*($I$2/$J$2)^5*COS(6*I38*PI()/180)/$K$2</f>
        <v>9.8613446497236E-020</v>
      </c>
      <c r="O38" s="25"/>
      <c r="P38" s="24" t="n">
        <f aca="false">(J38-K38)</f>
        <v>0.185813279967342</v>
      </c>
      <c r="Q38" s="24" t="n">
        <f aca="false">(J38-K38-L38)</f>
        <v>-0.0020599688882022</v>
      </c>
    </row>
    <row r="39" customFormat="false" ht="12.75" hidden="false" customHeight="false" outlineLevel="0" collapsed="false">
      <c r="I39" s="1" t="n">
        <v>170</v>
      </c>
      <c r="J39" s="24" t="n">
        <f aca="false">(SUM(K39:N39))</f>
        <v>-0.574392387296741</v>
      </c>
      <c r="K39" s="24" t="n">
        <f aca="false">COS(I39*PI()/180)/$K$2</f>
        <v>-0.775135461372847</v>
      </c>
      <c r="L39" s="24" t="n">
        <f aca="false">$I$2/$J$2*COS(2*I39*PI()/180)/$K$2</f>
        <v>0.203854419074954</v>
      </c>
      <c r="M39" s="24" t="n">
        <f aca="false">-1/4*($I$2/$J$2)^3*COS(4*I39*PI()/180)/$K$2</f>
        <v>-0.00315605543961049</v>
      </c>
      <c r="N39" s="24" t="n">
        <f aca="false">1/14*($I$2/$J$2)^5*COS(6*I39*PI()/180)/$K$2</f>
        <v>4.47104407625871E-005</v>
      </c>
      <c r="O39" s="25"/>
      <c r="P39" s="24" t="n">
        <f aca="false">(J39-K39)</f>
        <v>0.200743074076106</v>
      </c>
      <c r="Q39" s="24" t="n">
        <f aca="false">(J39-K39-L39)</f>
        <v>-0.00311134499884788</v>
      </c>
    </row>
    <row r="40" customFormat="false" ht="12.75" hidden="false" customHeight="false" outlineLevel="0" collapsed="false">
      <c r="I40" s="1" t="n">
        <v>175</v>
      </c>
      <c r="J40" s="24" t="n">
        <f aca="false">(SUM(K40:N40))</f>
        <v>-0.574250506577872</v>
      </c>
      <c r="K40" s="24" t="n">
        <f aca="false">COS(I40*PI()/180)/$K$2</f>
        <v>-0.784098048132402</v>
      </c>
      <c r="L40" s="24" t="n">
        <f aca="false">$I$2/$J$2*COS(2*I40*PI()/180)/$K$2</f>
        <v>0.213641575926085</v>
      </c>
      <c r="M40" s="24" t="n">
        <f aca="false">-1/4*($I$2/$J$2)^3*COS(4*I40*PI()/180)/$K$2</f>
        <v>-0.00387147512658424</v>
      </c>
      <c r="N40" s="24" t="n">
        <f aca="false">1/14*($I$2/$J$2)^5*COS(6*I40*PI()/180)/$K$2</f>
        <v>7.74407550295994E-005</v>
      </c>
      <c r="O40" s="25"/>
      <c r="P40" s="24" t="n">
        <f aca="false">(J40-K40)</f>
        <v>0.20984754155453</v>
      </c>
      <c r="Q40" s="24" t="n">
        <f aca="false">(J40-K40-L40)</f>
        <v>-0.00379403437155465</v>
      </c>
    </row>
    <row r="41" customFormat="false" ht="12.75" hidden="false" customHeight="false" outlineLevel="0" collapsed="false">
      <c r="I41" s="1" t="n">
        <v>180</v>
      </c>
      <c r="J41" s="24" t="n">
        <f aca="false">(SUM(K41:N41))</f>
        <v>-0.574186350588647</v>
      </c>
      <c r="K41" s="24" t="n">
        <f aca="false">COS(I41*PI()/180)/$K$2</f>
        <v>-0.787093175294324</v>
      </c>
      <c r="L41" s="24" t="n">
        <f aca="false">$I$2/$J$2*COS(2*I41*PI()/180)/$K$2</f>
        <v>0.216937341600556</v>
      </c>
      <c r="M41" s="24" t="n">
        <f aca="false">-1/4*($I$2/$J$2)^3*COS(4*I41*PI()/180)/$K$2</f>
        <v>-0.00411993777640432</v>
      </c>
      <c r="N41" s="24" t="n">
        <f aca="false">1/14*($I$2/$J$2)^5*COS(6*I41*PI()/180)/$K$2</f>
        <v>8.94208815251741E-005</v>
      </c>
      <c r="O41" s="25"/>
      <c r="P41" s="24" t="n">
        <f aca="false">(J41-K41)</f>
        <v>0.212906824705677</v>
      </c>
      <c r="Q41" s="24" t="n">
        <f aca="false">(J41-K41-L41)</f>
        <v>-0.00403051689487907</v>
      </c>
    </row>
    <row r="42" customFormat="false" ht="12.75" hidden="false" customHeight="false" outlineLevel="0" collapsed="false">
      <c r="I42" s="1" t="n">
        <v>185</v>
      </c>
      <c r="J42" s="24" t="n">
        <f aca="false">(SUM(K42:N42))</f>
        <v>-0.574250506577872</v>
      </c>
      <c r="K42" s="24" t="n">
        <f aca="false">COS(I42*PI()/180)/$K$2</f>
        <v>-0.784098048132402</v>
      </c>
      <c r="L42" s="24" t="n">
        <f aca="false">$I$2/$J$2*COS(2*I42*PI()/180)/$K$2</f>
        <v>0.213641575926085</v>
      </c>
      <c r="M42" s="24" t="n">
        <f aca="false">-1/4*($I$2/$J$2)^3*COS(4*I42*PI()/180)/$K$2</f>
        <v>-0.00387147512658424</v>
      </c>
      <c r="N42" s="24" t="n">
        <f aca="false">1/14*($I$2/$J$2)^5*COS(6*I42*PI()/180)/$K$2</f>
        <v>7.74407550295993E-005</v>
      </c>
      <c r="O42" s="25"/>
      <c r="P42" s="24" t="n">
        <f aca="false">(J42-K42)</f>
        <v>0.20984754155453</v>
      </c>
      <c r="Q42" s="24" t="n">
        <f aca="false">(J42-K42-L42)</f>
        <v>-0.00379403437155468</v>
      </c>
    </row>
    <row r="43" customFormat="false" ht="12.75" hidden="false" customHeight="false" outlineLevel="0" collapsed="false">
      <c r="I43" s="1" t="n">
        <v>190</v>
      </c>
      <c r="J43" s="24" t="n">
        <f aca="false">(SUM(K43:N43))</f>
        <v>-0.574392387296741</v>
      </c>
      <c r="K43" s="24" t="n">
        <f aca="false">COS(I43*PI()/180)/$K$2</f>
        <v>-0.775135461372847</v>
      </c>
      <c r="L43" s="24" t="n">
        <f aca="false">$I$2/$J$2*COS(2*I43*PI()/180)/$K$2</f>
        <v>0.203854419074954</v>
      </c>
      <c r="M43" s="24" t="n">
        <f aca="false">-1/4*($I$2/$J$2)^3*COS(4*I43*PI()/180)/$K$2</f>
        <v>-0.00315605543961048</v>
      </c>
      <c r="N43" s="24" t="n">
        <f aca="false">1/14*($I$2/$J$2)^5*COS(6*I43*PI()/180)/$K$2</f>
        <v>4.4710440762587E-005</v>
      </c>
      <c r="O43" s="25"/>
      <c r="P43" s="24" t="n">
        <f aca="false">(J43-K43)</f>
        <v>0.200743074076106</v>
      </c>
      <c r="Q43" s="24" t="n">
        <f aca="false">(J43-K43-L43)</f>
        <v>-0.00311134499884794</v>
      </c>
    </row>
    <row r="44" customFormat="false" ht="12.75" hidden="false" customHeight="false" outlineLevel="0" collapsed="false">
      <c r="I44" s="1" t="n">
        <v>195</v>
      </c>
      <c r="J44" s="24" t="n">
        <f aca="false">(SUM(K44:N44))</f>
        <v>-0.574460345745314</v>
      </c>
      <c r="K44" s="24" t="n">
        <f aca="false">COS(I44*PI()/180)/$K$2</f>
        <v>-0.760273625712656</v>
      </c>
      <c r="L44" s="24" t="n">
        <f aca="false">$I$2/$J$2*COS(2*I44*PI()/180)/$K$2</f>
        <v>0.187873248855544</v>
      </c>
      <c r="M44" s="24" t="n">
        <f aca="false">-1/4*($I$2/$J$2)^3*COS(4*I44*PI()/180)/$K$2</f>
        <v>-0.00205996888820216</v>
      </c>
      <c r="N44" s="24" t="n">
        <f aca="false">1/14*($I$2/$J$2)^5*COS(6*I44*PI()/180)/$K$2</f>
        <v>-8.76625468635621E-020</v>
      </c>
      <c r="O44" s="25"/>
      <c r="P44" s="24" t="n">
        <f aca="false">(J44-K44)</f>
        <v>0.185813279967342</v>
      </c>
      <c r="Q44" s="24" t="n">
        <f aca="false">(J44-K44-L44)</f>
        <v>-0.0020599688882022</v>
      </c>
    </row>
    <row r="45" customFormat="false" ht="12.75" hidden="false" customHeight="false" outlineLevel="0" collapsed="false">
      <c r="I45" s="1" t="n">
        <v>200</v>
      </c>
      <c r="J45" s="24" t="n">
        <f aca="false">(SUM(K45:N45))</f>
        <v>-0.574202133784653</v>
      </c>
      <c r="K45" s="24" t="n">
        <f aca="false">COS(I45*PI()/180)/$K$2</f>
        <v>-0.739625648695025</v>
      </c>
      <c r="L45" s="24" t="n">
        <f aca="false">$I$2/$J$2*COS(2*I45*PI()/180)/$K$2</f>
        <v>0.166183645038109</v>
      </c>
      <c r="M45" s="24" t="n">
        <f aca="false">-1/4*($I$2/$J$2)^3*COS(4*I45*PI()/180)/$K$2</f>
        <v>-0.000715419686973756</v>
      </c>
      <c r="N45" s="24" t="n">
        <f aca="false">1/14*($I$2/$J$2)^5*COS(6*I45*PI()/180)/$K$2</f>
        <v>-4.47104407625871E-005</v>
      </c>
      <c r="O45" s="25"/>
      <c r="P45" s="24" t="n">
        <f aca="false">(J45-K45)</f>
        <v>0.165423514910373</v>
      </c>
      <c r="Q45" s="24" t="n">
        <f aca="false">(J45-K45-L45)</f>
        <v>-0.000760130127736403</v>
      </c>
    </row>
    <row r="46" customFormat="false" ht="12.75" hidden="false" customHeight="false" outlineLevel="0" collapsed="false">
      <c r="I46" s="1" t="n">
        <v>205</v>
      </c>
      <c r="J46" s="24" t="n">
        <f aca="false">(SUM(K46:N46))</f>
        <v>-0.573266059701531</v>
      </c>
      <c r="K46" s="24" t="n">
        <f aca="false">COS(I46*PI()/180)/$K$2</f>
        <v>-0.713348673892649</v>
      </c>
      <c r="L46" s="24" t="n">
        <f aca="false">$I$2/$J$2*COS(2*I46*PI()/180)/$K$2</f>
        <v>0.139444635259173</v>
      </c>
      <c r="M46" s="24" t="n">
        <f aca="false">-1/4*($I$2/$J$2)^3*COS(4*I46*PI()/180)/$K$2</f>
        <v>0.000715419686973751</v>
      </c>
      <c r="N46" s="24" t="n">
        <f aca="false">1/14*($I$2/$J$2)^5*COS(6*I46*PI()/180)/$K$2</f>
        <v>-7.74407550295994E-005</v>
      </c>
      <c r="O46" s="25"/>
      <c r="P46" s="24" t="n">
        <f aca="false">(J46-K46)</f>
        <v>0.140082614191118</v>
      </c>
      <c r="Q46" s="24" t="n">
        <f aca="false">(J46-K46-L46)</f>
        <v>0.0006379789319442</v>
      </c>
    </row>
    <row r="47" customFormat="false" ht="12.75" hidden="false" customHeight="false" outlineLevel="0" collapsed="false">
      <c r="I47" s="1" t="n">
        <v>210</v>
      </c>
      <c r="J47" s="24" t="n">
        <f aca="false">(SUM(K47:N47))</f>
        <v>-0.571203466143288</v>
      </c>
      <c r="K47" s="24" t="n">
        <f aca="false">COS(I47*PI()/180)/$K$2</f>
        <v>-0.681642684950243</v>
      </c>
      <c r="L47" s="24" t="n">
        <f aca="false">$I$2/$J$2*COS(2*I47*PI()/180)/$K$2</f>
        <v>0.108468670800278</v>
      </c>
      <c r="M47" s="24" t="n">
        <f aca="false">-1/4*($I$2/$J$2)^3*COS(4*I47*PI()/180)/$K$2</f>
        <v>0.00205996888820216</v>
      </c>
      <c r="N47" s="24" t="n">
        <f aca="false">1/14*($I$2/$J$2)^5*COS(6*I47*PI()/180)/$K$2</f>
        <v>-8.94208815251741E-005</v>
      </c>
      <c r="O47" s="25"/>
      <c r="P47" s="24" t="n">
        <f aca="false">(J47-K47)</f>
        <v>0.110439218806955</v>
      </c>
      <c r="Q47" s="24" t="n">
        <f aca="false">(J47-K47-L47)</f>
        <v>0.00197054800667698</v>
      </c>
    </row>
    <row r="48" customFormat="false" ht="12.75" hidden="false" customHeight="false" outlineLevel="0" collapsed="false">
      <c r="I48" s="1" t="n">
        <v>215</v>
      </c>
      <c r="J48" s="24" t="n">
        <f aca="false">(SUM(K48:N48))</f>
        <v>-0.567473428236767</v>
      </c>
      <c r="K48" s="24" t="n">
        <f aca="false">COS(I48*PI()/180)/$K$2</f>
        <v>-0.644748983588259</v>
      </c>
      <c r="L48" s="24" t="n">
        <f aca="false">$I$2/$J$2*COS(2*I48*PI()/180)/$K$2</f>
        <v>0.0741969406669118</v>
      </c>
      <c r="M48" s="24" t="n">
        <f aca="false">-1/4*($I$2/$J$2)^3*COS(4*I48*PI()/180)/$K$2</f>
        <v>0.00315605543961048</v>
      </c>
      <c r="N48" s="24" t="n">
        <f aca="false">1/14*($I$2/$J$2)^5*COS(6*I48*PI()/180)/$K$2</f>
        <v>-7.74407550295995E-005</v>
      </c>
      <c r="O48" s="25"/>
      <c r="P48" s="24" t="n">
        <f aca="false">(J48-K48)</f>
        <v>0.0772755553514927</v>
      </c>
      <c r="Q48" s="24" t="n">
        <f aca="false">(J48-K48-L48)</f>
        <v>0.0030786146845809</v>
      </c>
    </row>
    <row r="49" customFormat="false" ht="12.75" hidden="false" customHeight="false" outlineLevel="0" collapsed="false">
      <c r="I49" s="1" t="n">
        <v>220</v>
      </c>
      <c r="J49" s="24" t="n">
        <f aca="false">(SUM(K49:N49))</f>
        <v>-0.561450814428422</v>
      </c>
      <c r="K49" s="24" t="n">
        <f aca="false">COS(I49*PI()/180)/$K$2</f>
        <v>-0.602948353151088</v>
      </c>
      <c r="L49" s="24" t="n">
        <f aca="false">$I$2/$J$2*COS(2*I49*PI()/180)/$K$2</f>
        <v>0.0376707740368449</v>
      </c>
      <c r="M49" s="24" t="n">
        <f aca="false">-1/4*($I$2/$J$2)^3*COS(4*I49*PI()/180)/$K$2</f>
        <v>0.00387147512658424</v>
      </c>
      <c r="N49" s="24" t="n">
        <f aca="false">1/14*($I$2/$J$2)^5*COS(6*I49*PI()/180)/$K$2</f>
        <v>-4.47104407625872E-005</v>
      </c>
      <c r="O49" s="25"/>
      <c r="P49" s="24" t="n">
        <f aca="false">(J49-K49)</f>
        <v>0.0414975387226665</v>
      </c>
      <c r="Q49" s="24" t="n">
        <f aca="false">(J49-K49-L49)</f>
        <v>0.00382676468582162</v>
      </c>
    </row>
    <row r="50" customFormat="false" ht="12.75" hidden="false" customHeight="false" outlineLevel="0" collapsed="false">
      <c r="I50" s="1" t="n">
        <v>225</v>
      </c>
      <c r="J50" s="24" t="n">
        <f aca="false">(SUM(K50:N50))</f>
        <v>-0.552438983899864</v>
      </c>
      <c r="K50" s="24" t="n">
        <f aca="false">COS(I50*PI()/180)/$K$2</f>
        <v>-0.556558921676268</v>
      </c>
      <c r="L50" s="24" t="n">
        <f aca="false">$I$2/$J$2*COS(2*I50*PI()/180)/$K$2</f>
        <v>6.64179052516641E-017</v>
      </c>
      <c r="M50" s="24" t="n">
        <f aca="false">-1/4*($I$2/$J$2)^3*COS(4*I50*PI()/180)/$K$2</f>
        <v>0.00411993777640432</v>
      </c>
      <c r="N50" s="24" t="n">
        <f aca="false">1/14*($I$2/$J$2)^5*COS(6*I50*PI()/180)/$K$2</f>
        <v>7.67116472298882E-020</v>
      </c>
      <c r="O50" s="25"/>
      <c r="P50" s="24" t="n">
        <f aca="false">(J50-K50)</f>
        <v>0.0041199377764044</v>
      </c>
      <c r="Q50" s="24" t="n">
        <f aca="false">(J50-K50-L50)</f>
        <v>0.00411993777640434</v>
      </c>
    </row>
    <row r="51" customFormat="false" ht="12.75" hidden="false" customHeight="false" outlineLevel="0" collapsed="false">
      <c r="I51" s="1" t="n">
        <v>230</v>
      </c>
      <c r="J51" s="24" t="n">
        <f aca="false">(SUM(K51:N51))</f>
        <v>-0.539688329217525</v>
      </c>
      <c r="K51" s="24" t="n">
        <f aca="false">COS(I51*PI()/180)/$K$2</f>
        <v>-0.505933740748027</v>
      </c>
      <c r="L51" s="24" t="n">
        <f aca="false">$I$2/$J$2*COS(2*I51*PI()/180)/$K$2</f>
        <v>-0.0376707740368447</v>
      </c>
      <c r="M51" s="24" t="n">
        <f aca="false">-1/4*($I$2/$J$2)^3*COS(4*I51*PI()/180)/$K$2</f>
        <v>0.00387147512658424</v>
      </c>
      <c r="N51" s="24" t="n">
        <f aca="false">1/14*($I$2/$J$2)^5*COS(6*I51*PI()/180)/$K$2</f>
        <v>4.47104407625871E-005</v>
      </c>
      <c r="O51" s="25"/>
      <c r="P51" s="24" t="n">
        <f aca="false">(J51-K51)</f>
        <v>-0.0337545884694979</v>
      </c>
      <c r="Q51" s="24" t="n">
        <f aca="false">(J51-K51-L51)</f>
        <v>0.00391618556734688</v>
      </c>
    </row>
    <row r="52" customFormat="false" ht="12.75" hidden="false" customHeight="false" outlineLevel="0" collapsed="false">
      <c r="I52" s="1" t="n">
        <v>235</v>
      </c>
      <c r="J52" s="24" t="n">
        <f aca="false">(SUM(K52:N52))</f>
        <v>-0.522421543033819</v>
      </c>
      <c r="K52" s="24" t="n">
        <f aca="false">COS(I52*PI()/180)/$K$2</f>
        <v>-0.451458098561548</v>
      </c>
      <c r="L52" s="24" t="n">
        <f aca="false">$I$2/$J$2*COS(2*I52*PI()/180)/$K$2</f>
        <v>-0.0741969406669115</v>
      </c>
      <c r="M52" s="24" t="n">
        <f aca="false">-1/4*($I$2/$J$2)^3*COS(4*I52*PI()/180)/$K$2</f>
        <v>0.00315605543961049</v>
      </c>
      <c r="N52" s="24" t="n">
        <f aca="false">1/14*($I$2/$J$2)^5*COS(6*I52*PI()/180)/$K$2</f>
        <v>7.74407550295994E-005</v>
      </c>
      <c r="O52" s="25"/>
      <c r="P52" s="24" t="n">
        <f aca="false">(J52-K52)</f>
        <v>-0.0709634444722714</v>
      </c>
      <c r="Q52" s="24" t="n">
        <f aca="false">(J52-K52-L52)</f>
        <v>0.00323349619464002</v>
      </c>
    </row>
    <row r="53" customFormat="false" ht="12.75" hidden="false" customHeight="false" outlineLevel="0" collapsed="false">
      <c r="I53" s="1" t="n">
        <v>240</v>
      </c>
      <c r="J53" s="24" t="n">
        <f aca="false">(SUM(K53:N53))</f>
        <v>-0.499865868677712</v>
      </c>
      <c r="K53" s="24" t="n">
        <f aca="false">COS(I53*PI()/180)/$K$2</f>
        <v>-0.393546587647162</v>
      </c>
      <c r="L53" s="24" t="n">
        <f aca="false">$I$2/$J$2*COS(2*I53*PI()/180)/$K$2</f>
        <v>-0.108468670800278</v>
      </c>
      <c r="M53" s="24" t="n">
        <f aca="false">-1/4*($I$2/$J$2)^3*COS(4*I53*PI()/180)/$K$2</f>
        <v>0.00205996888820216</v>
      </c>
      <c r="N53" s="24" t="n">
        <f aca="false">1/14*($I$2/$J$2)^5*COS(6*I53*PI()/180)/$K$2</f>
        <v>8.94208815251741E-005</v>
      </c>
      <c r="O53" s="25"/>
      <c r="P53" s="24" t="n">
        <f aca="false">(J53-K53)</f>
        <v>-0.10631928103055</v>
      </c>
      <c r="Q53" s="24" t="n">
        <f aca="false">(J53-K53-L53)</f>
        <v>0.00214938976972737</v>
      </c>
    </row>
    <row r="54" customFormat="false" ht="12.75" hidden="false" customHeight="false" outlineLevel="0" collapsed="false">
      <c r="I54" s="1" t="n">
        <v>245</v>
      </c>
      <c r="J54" s="24" t="n">
        <f aca="false">(SUM(K54:N54))</f>
        <v>-0.471291724388025</v>
      </c>
      <c r="K54" s="24" t="n">
        <f aca="false">COS(I54*PI()/180)/$K$2</f>
        <v>-0.332639949570855</v>
      </c>
      <c r="L54" s="24" t="n">
        <f aca="false">$I$2/$J$2*COS(2*I54*PI()/180)/$K$2</f>
        <v>-0.139444635259173</v>
      </c>
      <c r="M54" s="24" t="n">
        <f aca="false">-1/4*($I$2/$J$2)^3*COS(4*I54*PI()/180)/$K$2</f>
        <v>0.000715419686973764</v>
      </c>
      <c r="N54" s="24" t="n">
        <f aca="false">1/14*($I$2/$J$2)^5*COS(6*I54*PI()/180)/$K$2</f>
        <v>7.74407550295995E-005</v>
      </c>
      <c r="O54" s="25"/>
      <c r="P54" s="24" t="n">
        <f aca="false">(J54-K54)</f>
        <v>-0.13865177481717</v>
      </c>
      <c r="Q54" s="24" t="n">
        <f aca="false">(J54-K54-L54)</f>
        <v>0.000792860442003329</v>
      </c>
    </row>
    <row r="55" customFormat="false" ht="12.75" hidden="false" customHeight="false" outlineLevel="0" collapsed="false">
      <c r="I55" s="1" t="n">
        <v>250</v>
      </c>
      <c r="J55" s="24" t="n">
        <f aca="false">(SUM(K55:N55))</f>
        <v>-0.436056074909141</v>
      </c>
      <c r="K55" s="24" t="n">
        <f aca="false">COS(I55*PI()/180)/$K$2</f>
        <v>-0.269201720624821</v>
      </c>
      <c r="L55" s="24" t="n">
        <f aca="false">$I$2/$J$2*COS(2*I55*PI()/180)/$K$2</f>
        <v>-0.166183645038109</v>
      </c>
      <c r="M55" s="24" t="n">
        <f aca="false">-1/4*($I$2/$J$2)^3*COS(4*I55*PI()/180)/$K$2</f>
        <v>-0.000715419686973744</v>
      </c>
      <c r="N55" s="24" t="n">
        <f aca="false">1/14*($I$2/$J$2)^5*COS(6*I55*PI()/180)/$K$2</f>
        <v>4.47104407625872E-005</v>
      </c>
      <c r="O55" s="25"/>
      <c r="P55" s="24" t="n">
        <f aca="false">(J55-K55)</f>
        <v>-0.16685435428432</v>
      </c>
      <c r="Q55" s="24" t="n">
        <f aca="false">(J55-K55-L55)</f>
        <v>-0.000670709246211126</v>
      </c>
    </row>
    <row r="56" customFormat="false" ht="12.75" hidden="false" customHeight="false" outlineLevel="0" collapsed="false">
      <c r="I56" s="1" t="n">
        <v>255</v>
      </c>
      <c r="J56" s="24" t="n">
        <f aca="false">(SUM(K56:N56))</f>
        <v>-0.393647921780134</v>
      </c>
      <c r="K56" s="24" t="n">
        <f aca="false">COS(I56*PI()/180)/$K$2</f>
        <v>-0.203714704036388</v>
      </c>
      <c r="L56" s="24" t="n">
        <f aca="false">$I$2/$J$2*COS(2*I56*PI()/180)/$K$2</f>
        <v>-0.187873248855544</v>
      </c>
      <c r="M56" s="24" t="n">
        <f aca="false">-1/4*($I$2/$J$2)^3*COS(4*I56*PI()/180)/$K$2</f>
        <v>-0.00205996888820216</v>
      </c>
      <c r="N56" s="24" t="n">
        <f aca="false">1/14*($I$2/$J$2)^5*COS(6*I56*PI()/180)/$K$2</f>
        <v>2.51926041368671E-019</v>
      </c>
      <c r="O56" s="25"/>
      <c r="P56" s="24" t="n">
        <f aca="false">(J56-K56)</f>
        <v>-0.189933217743746</v>
      </c>
      <c r="Q56" s="24" t="n">
        <f aca="false">(J56-K56-L56)</f>
        <v>-0.00205996888820215</v>
      </c>
    </row>
    <row r="57" customFormat="false" ht="12.75" hidden="false" customHeight="false" outlineLevel="0" collapsed="false">
      <c r="I57" s="1" t="n">
        <v>260</v>
      </c>
      <c r="J57" s="24" t="n">
        <f aca="false">(SUM(K57:N57))</f>
        <v>-0.343732480499264</v>
      </c>
      <c r="K57" s="24" t="n">
        <f aca="false">COS(I57*PI()/180)/$K$2</f>
        <v>-0.136677295543937</v>
      </c>
      <c r="L57" s="24" t="n">
        <f aca="false">$I$2/$J$2*COS(2*I57*PI()/180)/$K$2</f>
        <v>-0.203854419074954</v>
      </c>
      <c r="M57" s="24" t="n">
        <f aca="false">-1/4*($I$2/$J$2)^3*COS(4*I57*PI()/180)/$K$2</f>
        <v>-0.00315605543961048</v>
      </c>
      <c r="N57" s="24" t="n">
        <f aca="false">1/14*($I$2/$J$2)^5*COS(6*I57*PI()/180)/$K$2</f>
        <v>-4.47104407625868E-005</v>
      </c>
      <c r="O57" s="25"/>
      <c r="P57" s="24" t="n">
        <f aca="false">(J57-K57)</f>
        <v>-0.207055184955327</v>
      </c>
      <c r="Q57" s="24" t="n">
        <f aca="false">(J57-K57-L57)</f>
        <v>-0.00320076588037307</v>
      </c>
    </row>
    <row r="58" customFormat="false" ht="12.75" hidden="false" customHeight="false" outlineLevel="0" collapsed="false">
      <c r="I58" s="1" t="n">
        <v>265</v>
      </c>
      <c r="J58" s="24" t="n">
        <f aca="false">(SUM(K58:N58))</f>
        <v>-0.286190182112088</v>
      </c>
      <c r="K58" s="24" t="n">
        <f aca="false">COS(I58*PI()/180)/$K$2</f>
        <v>-0.0685996903043896</v>
      </c>
      <c r="L58" s="24" t="n">
        <f aca="false">$I$2/$J$2*COS(2*I58*PI()/180)/$K$2</f>
        <v>-0.213641575926085</v>
      </c>
      <c r="M58" s="24" t="n">
        <f aca="false">-1/4*($I$2/$J$2)^3*COS(4*I58*PI()/180)/$K$2</f>
        <v>-0.00387147512658424</v>
      </c>
      <c r="N58" s="24" t="n">
        <f aca="false">1/14*($I$2/$J$2)^5*COS(6*I58*PI()/180)/$K$2</f>
        <v>-7.74407550295992E-005</v>
      </c>
      <c r="O58" s="25"/>
      <c r="P58" s="24" t="n">
        <f aca="false">(J58-K58)</f>
        <v>-0.217590491807699</v>
      </c>
      <c r="Q58" s="24" t="n">
        <f aca="false">(J58-K58-L58)</f>
        <v>-0.00394891588161381</v>
      </c>
    </row>
    <row r="59" customFormat="false" ht="12.75" hidden="false" customHeight="false" outlineLevel="0" collapsed="false">
      <c r="I59" s="1" t="n">
        <v>270</v>
      </c>
      <c r="J59" s="24" t="n">
        <f aca="false">(SUM(K59:N59))</f>
        <v>-0.221146700258485</v>
      </c>
      <c r="K59" s="24" t="n">
        <f aca="false">COS(I59*PI()/180)/$K$2</f>
        <v>-1.44586670663238E-016</v>
      </c>
      <c r="L59" s="24" t="n">
        <f aca="false">$I$2/$J$2*COS(2*I59*PI()/180)/$K$2</f>
        <v>-0.216937341600556</v>
      </c>
      <c r="M59" s="24" t="n">
        <f aca="false">-1/4*($I$2/$J$2)^3*COS(4*I59*PI()/180)/$K$2</f>
        <v>-0.00411993777640432</v>
      </c>
      <c r="N59" s="24" t="n">
        <f aca="false">1/14*($I$2/$J$2)^5*COS(6*I59*PI()/180)/$K$2</f>
        <v>-8.94208815251741E-005</v>
      </c>
      <c r="O59" s="25"/>
      <c r="P59" s="24" t="n">
        <f aca="false">(J59-K59)</f>
        <v>-0.221146700258485</v>
      </c>
      <c r="Q59" s="24" t="n">
        <f aca="false">(J59-K59-L59)</f>
        <v>-0.00420935865792949</v>
      </c>
    </row>
    <row r="60" customFormat="false" ht="12.75" hidden="false" customHeight="false" outlineLevel="0" collapsed="false">
      <c r="I60" s="1" t="n">
        <v>275</v>
      </c>
      <c r="J60" s="24" t="n">
        <f aca="false">(SUM(K60:N60))</f>
        <v>-0.14899080150331</v>
      </c>
      <c r="K60" s="24" t="n">
        <f aca="false">COS(I60*PI()/180)/$K$2</f>
        <v>0.0685996903043893</v>
      </c>
      <c r="L60" s="24" t="n">
        <f aca="false">$I$2/$J$2*COS(2*I60*PI()/180)/$K$2</f>
        <v>-0.213641575926085</v>
      </c>
      <c r="M60" s="24" t="n">
        <f aca="false">-1/4*($I$2/$J$2)^3*COS(4*I60*PI()/180)/$K$2</f>
        <v>-0.00387147512658424</v>
      </c>
      <c r="N60" s="24" t="n">
        <f aca="false">1/14*($I$2/$J$2)^5*COS(6*I60*PI()/180)/$K$2</f>
        <v>-7.74407550295993E-005</v>
      </c>
      <c r="O60" s="25"/>
      <c r="P60" s="24" t="n">
        <f aca="false">(J60-K60)</f>
        <v>-0.217590491807699</v>
      </c>
      <c r="Q60" s="24" t="n">
        <f aca="false">(J60-K60-L60)</f>
        <v>-0.00394891588161384</v>
      </c>
    </row>
    <row r="61" customFormat="false" ht="12.75" hidden="false" customHeight="false" outlineLevel="0" collapsed="false">
      <c r="I61" s="1" t="n">
        <v>280</v>
      </c>
      <c r="J61" s="24" t="n">
        <f aca="false">(SUM(K61:N61))</f>
        <v>-0.0703778894113904</v>
      </c>
      <c r="K61" s="24" t="n">
        <f aca="false">COS(I61*PI()/180)/$K$2</f>
        <v>0.136677295543937</v>
      </c>
      <c r="L61" s="24" t="n">
        <f aca="false">$I$2/$J$2*COS(2*I61*PI()/180)/$K$2</f>
        <v>-0.203854419074954</v>
      </c>
      <c r="M61" s="24" t="n">
        <f aca="false">-1/4*($I$2/$J$2)^3*COS(4*I61*PI()/180)/$K$2</f>
        <v>-0.00315605543961049</v>
      </c>
      <c r="N61" s="24" t="n">
        <f aca="false">1/14*($I$2/$J$2)^5*COS(6*I61*PI()/180)/$K$2</f>
        <v>-4.4710440762587E-005</v>
      </c>
      <c r="O61" s="25"/>
      <c r="P61" s="24" t="n">
        <f aca="false">(J61-K61)</f>
        <v>-0.207055184955327</v>
      </c>
      <c r="Q61" s="24" t="n">
        <f aca="false">(J61-K61-L61)</f>
        <v>-0.00320076588037307</v>
      </c>
    </row>
    <row r="62" customFormat="false" ht="12.75" hidden="false" customHeight="false" outlineLevel="0" collapsed="false">
      <c r="I62" s="1" t="n">
        <v>285</v>
      </c>
      <c r="J62" s="24" t="n">
        <f aca="false">(SUM(K62:N62))</f>
        <v>0.0137814862926421</v>
      </c>
      <c r="K62" s="24" t="n">
        <f aca="false">COS(I62*PI()/180)/$K$2</f>
        <v>0.203714704036388</v>
      </c>
      <c r="L62" s="24" t="n">
        <f aca="false">$I$2/$J$2*COS(2*I62*PI()/180)/$K$2</f>
        <v>-0.187873248855544</v>
      </c>
      <c r="M62" s="24" t="n">
        <f aca="false">-1/4*($I$2/$J$2)^3*COS(4*I62*PI()/180)/$K$2</f>
        <v>-0.00205996888820215</v>
      </c>
      <c r="N62" s="24" t="n">
        <f aca="false">1/14*($I$2/$J$2)^5*COS(6*I62*PI()/180)/$K$2</f>
        <v>5.48098479625404E-020</v>
      </c>
      <c r="O62" s="25"/>
      <c r="P62" s="24" t="n">
        <f aca="false">(J62-K62)</f>
        <v>-0.189933217743746</v>
      </c>
      <c r="Q62" s="24" t="n">
        <f aca="false">(J62-K62-L62)</f>
        <v>-0.00205996888820215</v>
      </c>
    </row>
    <row r="63" customFormat="false" ht="12.75" hidden="false" customHeight="false" outlineLevel="0" collapsed="false">
      <c r="I63" s="1" t="n">
        <v>290</v>
      </c>
      <c r="J63" s="24" t="n">
        <f aca="false">(SUM(K63:N63))</f>
        <v>0.102347366340499</v>
      </c>
      <c r="K63" s="24" t="n">
        <f aca="false">COS(I63*PI()/180)/$K$2</f>
        <v>0.26920172062482</v>
      </c>
      <c r="L63" s="24" t="n">
        <f aca="false">$I$2/$J$2*COS(2*I63*PI()/180)/$K$2</f>
        <v>-0.166183645038109</v>
      </c>
      <c r="M63" s="24" t="n">
        <f aca="false">-1/4*($I$2/$J$2)^3*COS(4*I63*PI()/180)/$K$2</f>
        <v>-0.000715419686973764</v>
      </c>
      <c r="N63" s="24" t="n">
        <f aca="false">1/14*($I$2/$J$2)^5*COS(6*I63*PI()/180)/$K$2</f>
        <v>4.47104407625871E-005</v>
      </c>
      <c r="O63" s="25"/>
      <c r="P63" s="24" t="n">
        <f aca="false">(J63-K63)</f>
        <v>-0.166854354284321</v>
      </c>
      <c r="Q63" s="24" t="n">
        <f aca="false">(J63-K63-L63)</f>
        <v>-0.000670709246211182</v>
      </c>
    </row>
    <row r="64" customFormat="false" ht="12.75" hidden="false" customHeight="false" outlineLevel="0" collapsed="false">
      <c r="I64" s="1" t="n">
        <v>295</v>
      </c>
      <c r="J64" s="24" t="n">
        <f aca="false">(SUM(K64:N64))</f>
        <v>0.193988174753685</v>
      </c>
      <c r="K64" s="24" t="n">
        <f aca="false">COS(I64*PI()/180)/$K$2</f>
        <v>0.332639949570855</v>
      </c>
      <c r="L64" s="24" t="n">
        <f aca="false">$I$2/$J$2*COS(2*I64*PI()/180)/$K$2</f>
        <v>-0.139444635259173</v>
      </c>
      <c r="M64" s="24" t="n">
        <f aca="false">-1/4*($I$2/$J$2)^3*COS(4*I64*PI()/180)/$K$2</f>
        <v>0.000715419686973758</v>
      </c>
      <c r="N64" s="24" t="n">
        <f aca="false">1/14*($I$2/$J$2)^5*COS(6*I64*PI()/180)/$K$2</f>
        <v>7.74407550295994E-005</v>
      </c>
      <c r="O64" s="25"/>
      <c r="P64" s="24" t="n">
        <f aca="false">(J64-K64)</f>
        <v>-0.13865177481717</v>
      </c>
      <c r="Q64" s="24" t="n">
        <f aca="false">(J64-K64-L64)</f>
        <v>0.000792860442003357</v>
      </c>
    </row>
    <row r="65" customFormat="false" ht="12.75" hidden="false" customHeight="false" outlineLevel="0" collapsed="false">
      <c r="I65" s="1" t="n">
        <v>300</v>
      </c>
      <c r="J65" s="24" t="n">
        <f aca="false">(SUM(K65:N65))</f>
        <v>0.287227306616611</v>
      </c>
      <c r="K65" s="24" t="n">
        <f aca="false">COS(I65*PI()/180)/$K$2</f>
        <v>0.393546587647162</v>
      </c>
      <c r="L65" s="24" t="n">
        <f aca="false">$I$2/$J$2*COS(2*I65*PI()/180)/$K$2</f>
        <v>-0.108468670800278</v>
      </c>
      <c r="M65" s="24" t="n">
        <f aca="false">-1/4*($I$2/$J$2)^3*COS(4*I65*PI()/180)/$K$2</f>
        <v>0.00205996888820216</v>
      </c>
      <c r="N65" s="24" t="n">
        <f aca="false">1/14*($I$2/$J$2)^5*COS(6*I65*PI()/180)/$K$2</f>
        <v>8.94208815251741E-005</v>
      </c>
      <c r="O65" s="25"/>
      <c r="P65" s="24" t="n">
        <f aca="false">(J65-K65)</f>
        <v>-0.10631928103055</v>
      </c>
      <c r="Q65" s="24" t="n">
        <f aca="false">(J65-K65-L65)</f>
        <v>0.00214938976972734</v>
      </c>
    </row>
    <row r="66" customFormat="false" ht="12.75" hidden="false" customHeight="false" outlineLevel="0" collapsed="false">
      <c r="I66" s="1" t="n">
        <v>305</v>
      </c>
      <c r="J66" s="24" t="n">
        <f aca="false">(SUM(K66:N66))</f>
        <v>0.380494654089276</v>
      </c>
      <c r="K66" s="24" t="n">
        <f aca="false">COS(I66*PI()/180)/$K$2</f>
        <v>0.451458098561547</v>
      </c>
      <c r="L66" s="24" t="n">
        <f aca="false">$I$2/$J$2*COS(2*I66*PI()/180)/$K$2</f>
        <v>-0.0741969406669116</v>
      </c>
      <c r="M66" s="24" t="n">
        <f aca="false">-1/4*($I$2/$J$2)^3*COS(4*I66*PI()/180)/$K$2</f>
        <v>0.00315605543961048</v>
      </c>
      <c r="N66" s="24" t="n">
        <f aca="false">1/14*($I$2/$J$2)^5*COS(6*I66*PI()/180)/$K$2</f>
        <v>7.74407550295995E-005</v>
      </c>
      <c r="O66" s="25"/>
      <c r="P66" s="24" t="n">
        <f aca="false">(J66-K66)</f>
        <v>-0.0709634444722715</v>
      </c>
      <c r="Q66" s="24" t="n">
        <f aca="false">(J66-K66-L66)</f>
        <v>0.00323349619464006</v>
      </c>
    </row>
    <row r="67" customFormat="false" ht="12.75" hidden="false" customHeight="false" outlineLevel="0" collapsed="false">
      <c r="I67" s="1" t="n">
        <v>310</v>
      </c>
      <c r="J67" s="24" t="n">
        <f aca="false">(SUM(K67:N67))</f>
        <v>0.472179152278528</v>
      </c>
      <c r="K67" s="24" t="n">
        <f aca="false">COS(I67*PI()/180)/$K$2</f>
        <v>0.505933740748027</v>
      </c>
      <c r="L67" s="24" t="n">
        <f aca="false">$I$2/$J$2*COS(2*I67*PI()/180)/$K$2</f>
        <v>-0.0376707740368449</v>
      </c>
      <c r="M67" s="24" t="n">
        <f aca="false">-1/4*($I$2/$J$2)^3*COS(4*I67*PI()/180)/$K$2</f>
        <v>0.00387147512658424</v>
      </c>
      <c r="N67" s="24" t="n">
        <f aca="false">1/14*($I$2/$J$2)^5*COS(6*I67*PI()/180)/$K$2</f>
        <v>4.47104407625873E-005</v>
      </c>
      <c r="O67" s="25"/>
      <c r="P67" s="24" t="n">
        <f aca="false">(J67-K67)</f>
        <v>-0.0337545884694981</v>
      </c>
      <c r="Q67" s="24" t="n">
        <f aca="false">(J67-K67-L67)</f>
        <v>0.00391618556734682</v>
      </c>
    </row>
    <row r="68" customFormat="false" ht="12.75" hidden="false" customHeight="false" outlineLevel="0" collapsed="false">
      <c r="I68" s="1" t="n">
        <v>315</v>
      </c>
      <c r="J68" s="24" t="n">
        <f aca="false">(SUM(K68:N68))</f>
        <v>0.560678859452672</v>
      </c>
      <c r="K68" s="24" t="n">
        <f aca="false">COS(I68*PI()/180)/$K$2</f>
        <v>0.556558921676268</v>
      </c>
      <c r="L68" s="24" t="n">
        <f aca="false">$I$2/$J$2*COS(2*I68*PI()/180)/$K$2</f>
        <v>-9.29850673523298E-017</v>
      </c>
      <c r="M68" s="24" t="n">
        <f aca="false">-1/4*($I$2/$J$2)^3*COS(4*I68*PI()/180)/$K$2</f>
        <v>0.00411993777640432</v>
      </c>
      <c r="N68" s="24" t="n">
        <f aca="false">1/14*($I$2/$J$2)^5*COS(6*I68*PI()/180)/$K$2</f>
        <v>5.91514629600904E-019</v>
      </c>
      <c r="O68" s="25"/>
      <c r="P68" s="24" t="n">
        <f aca="false">(J68-K68)</f>
        <v>0.00411993777640418</v>
      </c>
      <c r="Q68" s="24" t="n">
        <f aca="false">(J68-K68-L68)</f>
        <v>0.00411993777640427</v>
      </c>
    </row>
    <row r="69" customFormat="false" ht="12.75" hidden="false" customHeight="false" outlineLevel="0" collapsed="false">
      <c r="I69" s="1" t="n">
        <v>320</v>
      </c>
      <c r="J69" s="24" t="n">
        <f aca="false">(SUM(K69:N69))</f>
        <v>0.644445891873755</v>
      </c>
      <c r="K69" s="24" t="n">
        <f aca="false">COS(I69*PI()/180)/$K$2</f>
        <v>0.602948353151088</v>
      </c>
      <c r="L69" s="24" t="n">
        <f aca="false">$I$2/$J$2*COS(2*I69*PI()/180)/$K$2</f>
        <v>0.0376707740368447</v>
      </c>
      <c r="M69" s="24" t="n">
        <f aca="false">-1/4*($I$2/$J$2)^3*COS(4*I69*PI()/180)/$K$2</f>
        <v>0.00387147512658424</v>
      </c>
      <c r="N69" s="24" t="n">
        <f aca="false">1/14*($I$2/$J$2)^5*COS(6*I69*PI()/180)/$K$2</f>
        <v>-4.47104407625868E-005</v>
      </c>
      <c r="O69" s="25"/>
      <c r="P69" s="24" t="n">
        <f aca="false">(J69-K69)</f>
        <v>0.0414975387226664</v>
      </c>
      <c r="Q69" s="24" t="n">
        <f aca="false">(J69-K69-L69)</f>
        <v>0.00382676468582166</v>
      </c>
    </row>
    <row r="70" customFormat="false" ht="12.75" hidden="false" customHeight="false" outlineLevel="0" collapsed="false">
      <c r="I70" s="1" t="n">
        <v>325</v>
      </c>
      <c r="J70" s="24" t="n">
        <f aca="false">(SUM(K70:N70))</f>
        <v>0.722024538939751</v>
      </c>
      <c r="K70" s="24" t="n">
        <f aca="false">COS(I70*PI()/180)/$K$2</f>
        <v>0.644748983588259</v>
      </c>
      <c r="L70" s="24" t="n">
        <f aca="false">$I$2/$J$2*COS(2*I70*PI()/180)/$K$2</f>
        <v>0.0741969406669114</v>
      </c>
      <c r="M70" s="24" t="n">
        <f aca="false">-1/4*($I$2/$J$2)^3*COS(4*I70*PI()/180)/$K$2</f>
        <v>0.00315605543961049</v>
      </c>
      <c r="N70" s="24" t="n">
        <f aca="false">1/14*($I$2/$J$2)^5*COS(6*I70*PI()/180)/$K$2</f>
        <v>-7.74407550295994E-005</v>
      </c>
      <c r="O70" s="25"/>
      <c r="P70" s="24" t="n">
        <f aca="false">(J70-K70)</f>
        <v>0.0772755553514923</v>
      </c>
      <c r="Q70" s="24" t="n">
        <f aca="false">(J70-K70-L70)</f>
        <v>0.0030786146845809</v>
      </c>
    </row>
    <row r="71" customFormat="false" ht="12.75" hidden="false" customHeight="false" outlineLevel="0" collapsed="false">
      <c r="I71" s="1" t="n">
        <v>330</v>
      </c>
      <c r="J71" s="24" t="n">
        <f aca="false">(SUM(K71:N71))</f>
        <v>0.792081903757197</v>
      </c>
      <c r="K71" s="24" t="n">
        <f aca="false">COS(I71*PI()/180)/$K$2</f>
        <v>0.681642684950242</v>
      </c>
      <c r="L71" s="24" t="n">
        <f aca="false">$I$2/$J$2*COS(2*I71*PI()/180)/$K$2</f>
        <v>0.108468670800278</v>
      </c>
      <c r="M71" s="24" t="n">
        <f aca="false">-1/4*($I$2/$J$2)^3*COS(4*I71*PI()/180)/$K$2</f>
        <v>0.00205996888820216</v>
      </c>
      <c r="N71" s="24" t="n">
        <f aca="false">1/14*($I$2/$J$2)^5*COS(6*I71*PI()/180)/$K$2</f>
        <v>-8.94208815251741E-005</v>
      </c>
      <c r="O71" s="25"/>
      <c r="P71" s="24" t="n">
        <f aca="false">(J71-K71)</f>
        <v>0.110439218806955</v>
      </c>
      <c r="Q71" s="24" t="n">
        <f aca="false">(J71-K71-L71)</f>
        <v>0.001970548006677</v>
      </c>
    </row>
    <row r="72" customFormat="false" ht="12.75" hidden="false" customHeight="false" outlineLevel="0" collapsed="false">
      <c r="I72" s="1" t="n">
        <v>335</v>
      </c>
      <c r="J72" s="24" t="n">
        <f aca="false">(SUM(K72:N72))</f>
        <v>0.853431288083766</v>
      </c>
      <c r="K72" s="24" t="n">
        <f aca="false">COS(I72*PI()/180)/$K$2</f>
        <v>0.713348673892648</v>
      </c>
      <c r="L72" s="24" t="n">
        <f aca="false">$I$2/$J$2*COS(2*I72*PI()/180)/$K$2</f>
        <v>0.139444635259173</v>
      </c>
      <c r="M72" s="24" t="n">
        <f aca="false">-1/4*($I$2/$J$2)^3*COS(4*I72*PI()/180)/$K$2</f>
        <v>0.000715419686973765</v>
      </c>
      <c r="N72" s="24" t="n">
        <f aca="false">1/14*($I$2/$J$2)^5*COS(6*I72*PI()/180)/$K$2</f>
        <v>-7.74407550295995E-005</v>
      </c>
      <c r="O72" s="25"/>
      <c r="P72" s="24" t="n">
        <f aca="false">(J72-K72)</f>
        <v>0.140082614191117</v>
      </c>
      <c r="Q72" s="24" t="n">
        <f aca="false">(J72-K72-L72)</f>
        <v>0.000637978931944144</v>
      </c>
    </row>
    <row r="73" customFormat="false" ht="12.75" hidden="false" customHeight="false" outlineLevel="0" collapsed="false">
      <c r="I73" s="1" t="n">
        <v>340</v>
      </c>
      <c r="J73" s="24" t="n">
        <f aca="false">(SUM(K73:N73))</f>
        <v>0.905049163605398</v>
      </c>
      <c r="K73" s="24" t="n">
        <f aca="false">COS(I73*PI()/180)/$K$2</f>
        <v>0.739625648695025</v>
      </c>
      <c r="L73" s="24" t="n">
        <f aca="false">$I$2/$J$2*COS(2*I73*PI()/180)/$K$2</f>
        <v>0.166183645038109</v>
      </c>
      <c r="M73" s="24" t="n">
        <f aca="false">-1/4*($I$2/$J$2)^3*COS(4*I73*PI()/180)/$K$2</f>
        <v>-0.000715419686973757</v>
      </c>
      <c r="N73" s="24" t="n">
        <f aca="false">1/14*($I$2/$J$2)^5*COS(6*I73*PI()/180)/$K$2</f>
        <v>-4.4710440762587E-005</v>
      </c>
      <c r="O73" s="25"/>
      <c r="P73" s="24" t="n">
        <f aca="false">(J73-K73)</f>
        <v>0.165423514910373</v>
      </c>
      <c r="Q73" s="24" t="n">
        <f aca="false">(J73-K73-L73)</f>
        <v>-0.000760130127736319</v>
      </c>
    </row>
    <row r="74" customFormat="false" ht="12.75" hidden="false" customHeight="false" outlineLevel="0" collapsed="false">
      <c r="I74" s="1" t="n">
        <v>345</v>
      </c>
      <c r="J74" s="24" t="n">
        <f aca="false">(SUM(K74:N74))</f>
        <v>0.946086905679998</v>
      </c>
      <c r="K74" s="24" t="n">
        <f aca="false">COS(I74*PI()/180)/$K$2</f>
        <v>0.760273625712656</v>
      </c>
      <c r="L74" s="24" t="n">
        <f aca="false">$I$2/$J$2*COS(2*I74*PI()/180)/$K$2</f>
        <v>0.187873248855544</v>
      </c>
      <c r="M74" s="24" t="n">
        <f aca="false">-1/4*($I$2/$J$2)^3*COS(4*I74*PI()/180)/$K$2</f>
        <v>-0.00205996888820216</v>
      </c>
      <c r="N74" s="24" t="n">
        <f aca="false">1/14*($I$2/$J$2)^5*COS(6*I74*PI()/180)/$K$2</f>
        <v>-2.84778740269693E-019</v>
      </c>
      <c r="O74" s="25"/>
      <c r="P74" s="24" t="n">
        <f aca="false">(J74-K74)</f>
        <v>0.185813279967342</v>
      </c>
      <c r="Q74" s="24" t="n">
        <f aca="false">(J74-K74-L74)</f>
        <v>-0.00205996888820215</v>
      </c>
    </row>
    <row r="75" customFormat="false" ht="12.75" hidden="false" customHeight="false" outlineLevel="0" collapsed="false">
      <c r="I75" s="1" t="n">
        <v>350</v>
      </c>
      <c r="J75" s="24" t="n">
        <f aca="false">(SUM(K75:N75))</f>
        <v>0.975878535448953</v>
      </c>
      <c r="K75" s="24" t="n">
        <f aca="false">COS(I75*PI()/180)/$K$2</f>
        <v>0.775135461372847</v>
      </c>
      <c r="L75" s="24" t="n">
        <f aca="false">$I$2/$J$2*COS(2*I75*PI()/180)/$K$2</f>
        <v>0.203854419074954</v>
      </c>
      <c r="M75" s="24" t="n">
        <f aca="false">-1/4*($I$2/$J$2)^3*COS(4*I75*PI()/180)/$K$2</f>
        <v>-0.00315605543961047</v>
      </c>
      <c r="N75" s="24" t="n">
        <f aca="false">1/14*($I$2/$J$2)^5*COS(6*I75*PI()/180)/$K$2</f>
        <v>4.47104407625871E-005</v>
      </c>
      <c r="O75" s="25"/>
      <c r="P75" s="24" t="n">
        <f aca="false">(J75-K75)</f>
        <v>0.200743074076106</v>
      </c>
      <c r="Q75" s="24" t="n">
        <f aca="false">(J75-K75-L75)</f>
        <v>-0.00311134499884785</v>
      </c>
    </row>
    <row r="76" customFormat="false" ht="12.75" hidden="false" customHeight="false" outlineLevel="0" collapsed="false">
      <c r="I76" s="1" t="n">
        <v>355</v>
      </c>
      <c r="J76" s="24" t="n">
        <f aca="false">(SUM(K76:N76))</f>
        <v>0.993945589686932</v>
      </c>
      <c r="K76" s="24" t="n">
        <f aca="false">COS(I76*PI()/180)/$K$2</f>
        <v>0.784098048132402</v>
      </c>
      <c r="L76" s="24" t="n">
        <f aca="false">$I$2/$J$2*COS(2*I76*PI()/180)/$K$2</f>
        <v>0.213641575926085</v>
      </c>
      <c r="M76" s="24" t="n">
        <f aca="false">-1/4*($I$2/$J$2)^3*COS(4*I76*PI()/180)/$K$2</f>
        <v>-0.00387147512658424</v>
      </c>
      <c r="N76" s="24" t="n">
        <f aca="false">1/14*($I$2/$J$2)^5*COS(6*I76*PI()/180)/$K$2</f>
        <v>7.74407550295992E-005</v>
      </c>
      <c r="O76" s="25"/>
      <c r="P76" s="24" t="n">
        <f aca="false">(J76-K76)</f>
        <v>0.20984754155453</v>
      </c>
      <c r="Q76" s="24" t="n">
        <f aca="false">(J76-K76-L76)</f>
        <v>-0.00379403437155465</v>
      </c>
    </row>
    <row r="77" customFormat="false" ht="12.75" hidden="false" customHeight="false" outlineLevel="0" collapsed="false">
      <c r="I77" s="1" t="n">
        <v>360</v>
      </c>
      <c r="J77" s="24" t="n">
        <f aca="false">(SUM(K77:N77))</f>
        <v>1</v>
      </c>
      <c r="K77" s="24" t="n">
        <f aca="false">COS(I77*PI()/180)/$K$2</f>
        <v>0.787093175294324</v>
      </c>
      <c r="L77" s="24" t="n">
        <f aca="false">$I$2/$J$2*COS(2*I77*PI()/180)/$K$2</f>
        <v>0.216937341600556</v>
      </c>
      <c r="M77" s="24" t="n">
        <f aca="false">-1/4*($I$2/$J$2)^3*COS(4*I77*PI()/180)/$K$2</f>
        <v>-0.00411993777640432</v>
      </c>
      <c r="N77" s="24" t="n">
        <f aca="false">1/14*($I$2/$J$2)^5*COS(6*I77*PI()/180)/$K$2</f>
        <v>8.94208815251741E-005</v>
      </c>
      <c r="O77" s="25"/>
      <c r="P77" s="24" t="n">
        <f aca="false">(J77-K77)</f>
        <v>0.212906824705677</v>
      </c>
      <c r="Q77" s="24" t="n">
        <f aca="false">(J77-K77-L77)</f>
        <v>-0.00403051689487907</v>
      </c>
    </row>
  </sheetData>
  <printOptions headings="false" gridLines="false" gridLinesSet="true" horizontalCentered="true" verticalCentered="false"/>
  <pageMargins left="0.7875" right="0.7875"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3" man="true" max="16383" min="0"/>
  </rowBreaks>
  <colBreaks count="1" manualBreakCount="1">
    <brk id="7"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H1:AE80"/>
  <sheetViews>
    <sheetView showFormulas="false" showGridLines="false" showRowColHeaders="true" showZeros="true" rightToLeft="false" tabSelected="false" showOutlineSymbols="true" defaultGridColor="true" view="normal" topLeftCell="A48" colorId="64" zoomScale="100" zoomScaleNormal="100" zoomScalePageLayoutView="100" workbookViewId="0">
      <selection pane="topLeft" activeCell="F1" activeCellId="0" sqref="F1"/>
    </sheetView>
  </sheetViews>
  <sheetFormatPr defaultColWidth="11.41796875" defaultRowHeight="12.75" zeroHeight="false" outlineLevelRow="0" outlineLevelCol="0"/>
  <cols>
    <col collapsed="false" customWidth="true" hidden="false" outlineLevel="0" max="1" min="1" style="20" width="11.99"/>
    <col collapsed="false" customWidth="true" hidden="false" outlineLevel="0" max="2" min="2" style="20" width="11.12"/>
    <col collapsed="false" customWidth="true" hidden="false" outlineLevel="0" max="3" min="3" style="20" width="10.13"/>
    <col collapsed="false" customWidth="true" hidden="false" outlineLevel="0" max="5" min="4" style="20" width="9.56"/>
    <col collapsed="false" customWidth="true" hidden="false" outlineLevel="0" max="6" min="6" style="20" width="11.12"/>
    <col collapsed="false" customWidth="true" hidden="false" outlineLevel="0" max="7" min="7" style="20" width="14.14"/>
    <col collapsed="false" customWidth="true" hidden="false" outlineLevel="0" max="10" min="8" style="20" width="18.41"/>
    <col collapsed="false" customWidth="true" hidden="false" outlineLevel="0" max="11" min="11" style="20" width="6.99"/>
    <col collapsed="false" customWidth="true" hidden="false" outlineLevel="0" max="12" min="12" style="20" width="11.85"/>
    <col collapsed="false" customWidth="true" hidden="false" outlineLevel="0" max="13" min="13" style="20" width="11.12"/>
    <col collapsed="false" customWidth="true" hidden="false" outlineLevel="0" max="14" min="14" style="20" width="13.56"/>
    <col collapsed="false" customWidth="false" hidden="false" outlineLevel="0" max="16" min="15" style="20" width="11.43"/>
    <col collapsed="false" customWidth="true" hidden="false" outlineLevel="0" max="18" min="17" style="20" width="9.56"/>
    <col collapsed="false" customWidth="true" hidden="false" outlineLevel="0" max="19" min="19" style="20" width="5.56"/>
    <col collapsed="false" customWidth="true" hidden="false" outlineLevel="0" max="21" min="20" style="20" width="9.14"/>
    <col collapsed="false" customWidth="true" hidden="false" outlineLevel="0" max="23" min="22" style="20" width="5.56"/>
    <col collapsed="false" customWidth="false" hidden="false" outlineLevel="0" max="26" min="24" style="20" width="11.43"/>
    <col collapsed="false" customWidth="true" hidden="false" outlineLevel="0" max="27" min="27" style="20" width="13.28"/>
    <col collapsed="false" customWidth="true" hidden="false" outlineLevel="0" max="28" min="28" style="20" width="13.41"/>
    <col collapsed="false" customWidth="false" hidden="false" outlineLevel="0" max="257" min="29" style="20" width="11.43"/>
  </cols>
  <sheetData>
    <row r="1" customFormat="false" ht="12.75" hidden="false" customHeight="false" outlineLevel="0" collapsed="false">
      <c r="H1" s="26" t="s">
        <v>20</v>
      </c>
      <c r="I1" s="27" t="s">
        <v>10</v>
      </c>
      <c r="J1" s="28" t="s">
        <v>11</v>
      </c>
      <c r="O1" s="1"/>
    </row>
    <row r="2" customFormat="false" ht="12.75" hidden="false" customHeight="false" outlineLevel="0" collapsed="false">
      <c r="H2" s="12" t="n">
        <v>52</v>
      </c>
      <c r="I2" s="13" t="n">
        <v>39</v>
      </c>
      <c r="J2" s="29" t="n">
        <v>141.5</v>
      </c>
      <c r="O2" s="1"/>
    </row>
    <row r="3" customFormat="false" ht="12.75" hidden="false" customHeight="false" outlineLevel="0" collapsed="false">
      <c r="L3" s="1"/>
      <c r="M3" s="1"/>
      <c r="N3" s="1"/>
      <c r="O3" s="1"/>
    </row>
    <row r="4" customFormat="false" ht="12.75" hidden="false" customHeight="false" outlineLevel="0" collapsed="false">
      <c r="H4" s="26" t="s">
        <v>21</v>
      </c>
      <c r="I4" s="27" t="s">
        <v>22</v>
      </c>
      <c r="J4" s="28" t="s">
        <v>23</v>
      </c>
      <c r="K4" s="30"/>
      <c r="M4" s="1"/>
      <c r="N4" s="1"/>
      <c r="O4" s="1"/>
    </row>
    <row r="5" customFormat="false" ht="12.75" hidden="false" customHeight="false" outlineLevel="0" collapsed="false">
      <c r="H5" s="31" t="n">
        <f aca="false">L80</f>
        <v>153.486675266952</v>
      </c>
      <c r="I5" s="32" t="n">
        <f aca="false">AC44*10000</f>
        <v>27.1661631495615</v>
      </c>
      <c r="J5" s="33" t="n">
        <f aca="false">MAX(Z8:Z80)</f>
        <v>0.571380747446745</v>
      </c>
      <c r="L5" s="1"/>
      <c r="M5" s="1"/>
      <c r="N5" s="1" t="s">
        <v>12</v>
      </c>
      <c r="O5" s="1"/>
    </row>
    <row r="6" customFormat="false" ht="12.75" hidden="false" customHeight="false" outlineLevel="0" collapsed="false">
      <c r="M6" s="1"/>
      <c r="N6" s="22" t="n">
        <f aca="false">COS(M8*PI()/180)+$I$2/$J$2*COS(2*M8*PI()/180)-1/4*($I$2/$J$2)^3*COS(4*M8*PI()/180)+1/14*($I$2/$J$2)^5*COS(6*M8*PI()/180)</f>
        <v>1.27049761246635</v>
      </c>
      <c r="O6" s="1"/>
    </row>
    <row r="7" customFormat="false" ht="35.5" hidden="false" customHeight="false" outlineLevel="0" collapsed="false">
      <c r="L7" s="1" t="s">
        <v>24</v>
      </c>
      <c r="M7" s="1" t="s">
        <v>0</v>
      </c>
      <c r="N7" s="1" t="s">
        <v>13</v>
      </c>
      <c r="O7" s="1" t="s">
        <v>14</v>
      </c>
      <c r="P7" s="1" t="s">
        <v>15</v>
      </c>
      <c r="Q7" s="1" t="s">
        <v>16</v>
      </c>
      <c r="R7" s="1" t="s">
        <v>17</v>
      </c>
      <c r="T7" s="23" t="s">
        <v>18</v>
      </c>
      <c r="U7" s="23" t="s">
        <v>19</v>
      </c>
      <c r="X7" s="23" t="s">
        <v>25</v>
      </c>
      <c r="Y7" s="23" t="s">
        <v>26</v>
      </c>
      <c r="Z7" s="23" t="s">
        <v>27</v>
      </c>
      <c r="AA7" s="23" t="s">
        <v>28</v>
      </c>
      <c r="AB7" s="23" t="s">
        <v>28</v>
      </c>
      <c r="AC7" s="20" t="n">
        <f aca="false">AC44*10000</f>
        <v>27.1661631495615</v>
      </c>
      <c r="AD7" s="23" t="s">
        <v>29</v>
      </c>
      <c r="AE7" s="23"/>
    </row>
    <row r="8" customFormat="false" ht="12.75" hidden="false" customHeight="false" outlineLevel="0" collapsed="false">
      <c r="L8" s="20" t="n">
        <f aca="false">Z8*5</f>
        <v>2.4</v>
      </c>
      <c r="M8" s="1" t="n">
        <v>0</v>
      </c>
      <c r="N8" s="24" t="n">
        <f aca="false">(SUM(O8:R8))</f>
        <v>1</v>
      </c>
      <c r="O8" s="24" t="n">
        <f aca="false">COS(M8*PI()/180)/$N$6</f>
        <v>0.787093175294324</v>
      </c>
      <c r="P8" s="24" t="n">
        <f aca="false">$I$2/$J$2*COS(2*M8*PI()/180)/$N$6</f>
        <v>0.216937341600556</v>
      </c>
      <c r="Q8" s="24" t="n">
        <f aca="false">-1/4*($I$2/$J$2)^3*COS(4*M8*PI()/180)/$N$6</f>
        <v>-0.00411993777640432</v>
      </c>
      <c r="R8" s="24" t="n">
        <f aca="false">1/14*($I$2/$J$2)^5*COS(6*M8*PI()/180)/$N$6</f>
        <v>8.94208815251741E-005</v>
      </c>
      <c r="S8" s="25"/>
      <c r="T8" s="24" t="n">
        <f aca="false">(N8-O8)</f>
        <v>0.212906824705677</v>
      </c>
      <c r="U8" s="24" t="n">
        <f aca="false">(N8-O8-P8)</f>
        <v>-0.00403051689487907</v>
      </c>
      <c r="V8" s="25"/>
      <c r="W8" s="25"/>
      <c r="X8" s="24" t="n">
        <f aca="false">N8-COS(M8*PI()/180)*H$2/100</f>
        <v>0.48</v>
      </c>
      <c r="Y8" s="24" t="n">
        <f aca="false">SIN(M8*PI()/180)*H$2/100</f>
        <v>0</v>
      </c>
      <c r="Z8" s="24" t="n">
        <f aca="false">SQRT(SUMSQ(X8,Y8))</f>
        <v>0.48</v>
      </c>
      <c r="AA8" s="24" t="n">
        <f aca="false">DEGREES(ATAN2(X8,Y8))</f>
        <v>0</v>
      </c>
      <c r="AB8" s="24" t="n">
        <f aca="false">IF(DEGREES(ATAN2(X8,Y8))&lt;0,360+DEGREES(ATAN2(X8,Y8)),DEGREES(ATAN2(X8,Y8)))</f>
        <v>0</v>
      </c>
      <c r="AC8" s="24" t="n">
        <f aca="false">(X8*(Y8-0)/2+X8*(Y9-Y8)/2)^2</f>
        <v>0.00011830992726237</v>
      </c>
      <c r="AD8" s="24" t="n">
        <f aca="false">(Z8-Z80)*100</f>
        <v>0</v>
      </c>
      <c r="AE8" s="24"/>
    </row>
    <row r="9" customFormat="false" ht="12.75" hidden="false" customHeight="false" outlineLevel="0" collapsed="false">
      <c r="L9" s="20" t="n">
        <f aca="false">Z9*5+L8</f>
        <v>4.79038687012582</v>
      </c>
      <c r="M9" s="1" t="n">
        <v>5</v>
      </c>
      <c r="N9" s="24" t="n">
        <f aca="false">(SUM(O9:R9))</f>
        <v>0.993945589686932</v>
      </c>
      <c r="O9" s="24" t="n">
        <f aca="false">COS(M9*PI()/180)/$N$6</f>
        <v>0.784098048132402</v>
      </c>
      <c r="P9" s="24" t="n">
        <f aca="false">$I$2/$J$2*COS(2*M9*PI()/180)/$N$6</f>
        <v>0.213641575926085</v>
      </c>
      <c r="Q9" s="24" t="n">
        <f aca="false">-1/4*($I$2/$J$2)^3*COS(4*M9*PI()/180)/$N$6</f>
        <v>-0.00387147512658424</v>
      </c>
      <c r="R9" s="24" t="n">
        <f aca="false">1/14*($I$2/$J$2)^5*COS(6*M9*PI()/180)/$N$6</f>
        <v>7.74407550295994E-005</v>
      </c>
      <c r="S9" s="25"/>
      <c r="T9" s="24" t="n">
        <f aca="false">(N9-O9)</f>
        <v>0.20984754155453</v>
      </c>
      <c r="U9" s="24" t="n">
        <f aca="false">(N9-O9-P9)</f>
        <v>-0.00379403437155465</v>
      </c>
      <c r="V9" s="25"/>
      <c r="W9" s="25"/>
      <c r="X9" s="24" t="n">
        <f aca="false">N9-COS(M9*PI()/180)*H$2/100</f>
        <v>0.475924346679225</v>
      </c>
      <c r="Y9" s="24" t="n">
        <f aca="false">SIN(M9*PI()/180)*H$2/100</f>
        <v>0.0453209862287823</v>
      </c>
      <c r="Z9" s="24" t="n">
        <f aca="false">SQRT(SUMSQ(X9,Y9))</f>
        <v>0.478077374025164</v>
      </c>
      <c r="AA9" s="24" t="n">
        <f aca="false">DEGREES(ATAN2(X9,Y9))</f>
        <v>5.43971855436327</v>
      </c>
      <c r="AB9" s="24" t="n">
        <f aca="false">IF(DEGREES(ATAN2(X9,Y9))&lt;0,360+DEGREES(ATAN2(X9,Y9)),DEGREES(ATAN2(X9,Y9)))</f>
        <v>5.43971855436327</v>
      </c>
      <c r="AC9" s="24" t="n">
        <f aca="false">AC8+(X9*(Y9-Y8)/2+X9*(Y10-Y9)/2)^2</f>
        <v>0.000580013250770089</v>
      </c>
      <c r="AD9" s="24" t="n">
        <f aca="false">(Z9-Z8)*100</f>
        <v>-0.192262597483645</v>
      </c>
      <c r="AE9" s="24"/>
    </row>
    <row r="10" customFormat="false" ht="12.75" hidden="false" customHeight="false" outlineLevel="0" collapsed="false">
      <c r="L10" s="20" t="n">
        <f aca="false">Z10*5+L9</f>
        <v>7.15282236307231</v>
      </c>
      <c r="M10" s="1" t="n">
        <v>10</v>
      </c>
      <c r="N10" s="24" t="n">
        <f aca="false">(SUM(O10:R10))</f>
        <v>0.975878535448953</v>
      </c>
      <c r="O10" s="24" t="n">
        <f aca="false">COS(M10*PI()/180)/$N$6</f>
        <v>0.775135461372847</v>
      </c>
      <c r="P10" s="24" t="n">
        <f aca="false">$I$2/$J$2*COS(2*M10*PI()/180)/$N$6</f>
        <v>0.203854419074954</v>
      </c>
      <c r="Q10" s="24" t="n">
        <f aca="false">-1/4*($I$2/$J$2)^3*COS(4*M10*PI()/180)/$N$6</f>
        <v>-0.00315605543961048</v>
      </c>
      <c r="R10" s="24" t="n">
        <f aca="false">1/14*($I$2/$J$2)^5*COS(6*M10*PI()/180)/$N$6</f>
        <v>4.47104407625871E-005</v>
      </c>
      <c r="S10" s="25"/>
      <c r="T10" s="24" t="n">
        <f aca="false">(N10-O10)</f>
        <v>0.200743074076106</v>
      </c>
      <c r="U10" s="24" t="n">
        <f aca="false">(N10-O10-P10)</f>
        <v>-0.00311134499884788</v>
      </c>
      <c r="V10" s="25"/>
      <c r="W10" s="25"/>
      <c r="X10" s="24" t="n">
        <f aca="false">N10-COS(M10*PI()/180)*H$2/100</f>
        <v>0.463778503882605</v>
      </c>
      <c r="Y10" s="24" t="n">
        <f aca="false">SIN(M10*PI()/180)*H$2/100</f>
        <v>0.0902970523868038</v>
      </c>
      <c r="Z10" s="24" t="n">
        <f aca="false">SQRT(SUMSQ(X10,Y10))</f>
        <v>0.472487098589297</v>
      </c>
      <c r="AA10" s="24" t="n">
        <f aca="false">DEGREES(ATAN2(X10,Y10))</f>
        <v>11.0175749213119</v>
      </c>
      <c r="AB10" s="24" t="n">
        <f aca="false">IF(DEGREES(ATAN2(X10,Y10))&lt;0,360+DEGREES(ATAN2(X10,Y10)),DEGREES(ATAN2(X10,Y10)))</f>
        <v>11.0175749213119</v>
      </c>
      <c r="AC10" s="24" t="n">
        <f aca="false">AC9+(X10*(Y10-Y9)/2+X10*(Y11-Y10)/2)^2</f>
        <v>0.00100848565097446</v>
      </c>
      <c r="AD10" s="24" t="n">
        <f aca="false">(Z10-Z9)*100</f>
        <v>-0.559027543586638</v>
      </c>
      <c r="AE10" s="24"/>
    </row>
    <row r="11" customFormat="false" ht="12.75" hidden="false" customHeight="false" outlineLevel="0" collapsed="false">
      <c r="L11" s="20" t="n">
        <f aca="false">Z11*5+L10</f>
        <v>9.47164030517408</v>
      </c>
      <c r="M11" s="1" t="n">
        <v>15</v>
      </c>
      <c r="N11" s="24" t="n">
        <f aca="false">(SUM(O11:R11))</f>
        <v>0.946086905679998</v>
      </c>
      <c r="O11" s="24" t="n">
        <f aca="false">COS(M11*PI()/180)/$N$6</f>
        <v>0.760273625712656</v>
      </c>
      <c r="P11" s="24" t="n">
        <f aca="false">$I$2/$J$2*COS(2*M11*PI()/180)/$N$6</f>
        <v>0.187873248855544</v>
      </c>
      <c r="Q11" s="24" t="n">
        <f aca="false">-1/4*($I$2/$J$2)^3*COS(4*M11*PI()/180)/$N$6</f>
        <v>-0.00205996888820216</v>
      </c>
      <c r="R11" s="24" t="n">
        <f aca="false">1/14*($I$2/$J$2)^5*COS(6*M11*PI()/180)/$N$6</f>
        <v>5.47544981683696E-021</v>
      </c>
      <c r="S11" s="25"/>
      <c r="T11" s="24" t="n">
        <f aca="false">(N11-O11)</f>
        <v>0.185813279967342</v>
      </c>
      <c r="U11" s="24" t="n">
        <f aca="false">(N11-O11-P11)</f>
        <v>-0.00205996888820215</v>
      </c>
      <c r="V11" s="25"/>
      <c r="W11" s="25"/>
      <c r="X11" s="24" t="n">
        <f aca="false">N11-COS(M11*PI()/180)*H$2/100</f>
        <v>0.443805476009682</v>
      </c>
      <c r="Y11" s="24" t="n">
        <f aca="false">SIN(M11*PI()/180)*H$2/100</f>
        <v>0.134585903453311</v>
      </c>
      <c r="Z11" s="24" t="n">
        <f aca="false">SQRT(SUMSQ(X11,Y11))</f>
        <v>0.463763588420355</v>
      </c>
      <c r="AA11" s="24" t="n">
        <f aca="false">DEGREES(ATAN2(X11,Y11))</f>
        <v>16.8701508828248</v>
      </c>
      <c r="AB11" s="24" t="n">
        <f aca="false">IF(DEGREES(ATAN2(X11,Y11))&lt;0,360+DEGREES(ATAN2(X11,Y11)),DEGREES(ATAN2(X11,Y11)))</f>
        <v>16.8701508828248</v>
      </c>
      <c r="AC11" s="24" t="n">
        <f aca="false">AC10+(X11*(Y11-Y10)/2+X11*(Y12-Y11)/2)^2</f>
        <v>0.00138594620525301</v>
      </c>
      <c r="AD11" s="24" t="n">
        <f aca="false">(Z11-Z10)*100</f>
        <v>-0.872351016894229</v>
      </c>
      <c r="AE11" s="24"/>
    </row>
    <row r="12" customFormat="false" ht="12.75" hidden="false" customHeight="false" outlineLevel="0" collapsed="false">
      <c r="L12" s="20" t="n">
        <f aca="false">Z12*5+L11</f>
        <v>11.7356370323959</v>
      </c>
      <c r="M12" s="1" t="n">
        <v>20</v>
      </c>
      <c r="N12" s="24" t="n">
        <f aca="false">(SUM(O12:R12))</f>
        <v>0.905049163605398</v>
      </c>
      <c r="O12" s="24" t="n">
        <f aca="false">COS(M12*PI()/180)/$N$6</f>
        <v>0.739625648695025</v>
      </c>
      <c r="P12" s="24" t="n">
        <f aca="false">$I$2/$J$2*COS(2*M12*PI()/180)/$N$6</f>
        <v>0.166183645038109</v>
      </c>
      <c r="Q12" s="24" t="n">
        <f aca="false">-1/4*($I$2/$J$2)^3*COS(4*M12*PI()/180)/$N$6</f>
        <v>-0.000715419686973755</v>
      </c>
      <c r="R12" s="24" t="n">
        <f aca="false">1/14*($I$2/$J$2)^5*COS(6*M12*PI()/180)/$N$6</f>
        <v>-4.47104407625871E-005</v>
      </c>
      <c r="S12" s="25"/>
      <c r="T12" s="24" t="n">
        <f aca="false">(N12-O12)</f>
        <v>0.165423514910373</v>
      </c>
      <c r="U12" s="24" t="n">
        <f aca="false">(N12-O12-P12)</f>
        <v>-0.000760130127736375</v>
      </c>
      <c r="V12" s="25"/>
      <c r="W12" s="25"/>
      <c r="X12" s="24" t="n">
        <f aca="false">N12-COS(M12*PI()/180)*H$2/100</f>
        <v>0.416409000796726</v>
      </c>
      <c r="Y12" s="24" t="n">
        <f aca="false">SIN(M12*PI()/180)*H$2/100</f>
        <v>0.177850474529348</v>
      </c>
      <c r="Z12" s="24" t="n">
        <f aca="false">SQRT(SUMSQ(X12,Y12))</f>
        <v>0.452799345444361</v>
      </c>
      <c r="AA12" s="24" t="n">
        <f aca="false">DEGREES(ATAN2(X12,Y12))</f>
        <v>23.1275828822021</v>
      </c>
      <c r="AB12" s="24" t="n">
        <f aca="false">IF(DEGREES(ATAN2(X12,Y12))&lt;0,360+DEGREES(ATAN2(X12,Y12)),DEGREES(ATAN2(X12,Y12)))</f>
        <v>23.1275828822021</v>
      </c>
      <c r="AC12" s="24" t="n">
        <f aca="false">AC11+(X12*(Y12-Y11)/2+X12*(Y13-Y12)/2)^2</f>
        <v>0.00170043889397613</v>
      </c>
      <c r="AD12" s="24" t="n">
        <f aca="false">(Z12-Z11)*100</f>
        <v>-1.09642429759942</v>
      </c>
      <c r="AE12" s="24"/>
    </row>
    <row r="13" customFormat="false" ht="12.75" hidden="false" customHeight="false" outlineLevel="0" collapsed="false">
      <c r="L13" s="20" t="n">
        <f aca="false">Z13*5+L12</f>
        <v>13.939807423414</v>
      </c>
      <c r="M13" s="1" t="n">
        <v>25</v>
      </c>
      <c r="N13" s="24" t="n">
        <f aca="false">(SUM(O13:R13))</f>
        <v>0.853431288083766</v>
      </c>
      <c r="O13" s="24" t="n">
        <f aca="false">COS(M13*PI()/180)/$N$6</f>
        <v>0.713348673892648</v>
      </c>
      <c r="P13" s="24" t="n">
        <f aca="false">$I$2/$J$2*COS(2*M13*PI()/180)/$N$6</f>
        <v>0.139444635259173</v>
      </c>
      <c r="Q13" s="24" t="n">
        <f aca="false">-1/4*($I$2/$J$2)^3*COS(4*M13*PI()/180)/$N$6</f>
        <v>0.000715419686973754</v>
      </c>
      <c r="R13" s="24" t="n">
        <f aca="false">1/14*($I$2/$J$2)^5*COS(6*M13*PI()/180)/$N$6</f>
        <v>-7.74407550295994E-005</v>
      </c>
      <c r="S13" s="25"/>
      <c r="T13" s="24" t="n">
        <f aca="false">(N13-O13)</f>
        <v>0.140082614191118</v>
      </c>
      <c r="U13" s="24" t="n">
        <f aca="false">(N13-O13-P13)</f>
        <v>0.000637978931944144</v>
      </c>
      <c r="V13" s="25"/>
      <c r="W13" s="25"/>
      <c r="X13" s="24" t="n">
        <f aca="false">N13-COS(M13*PI()/180)*H$2/100</f>
        <v>0.382151238824708</v>
      </c>
      <c r="Y13" s="24" t="n">
        <f aca="false">SIN(M13*PI()/180)*H$2/100</f>
        <v>0.219761496105164</v>
      </c>
      <c r="Z13" s="24" t="n">
        <f aca="false">SQRT(SUMSQ(X13,Y13))</f>
        <v>0.440834078203624</v>
      </c>
      <c r="AA13" s="24" t="n">
        <f aca="false">DEGREES(ATAN2(X13,Y13))</f>
        <v>29.9016661318874</v>
      </c>
      <c r="AB13" s="24" t="n">
        <f aca="false">IF(DEGREES(ATAN2(X13,Y13))&lt;0,360+DEGREES(ATAN2(X13,Y13)),DEGREES(ATAN2(X13,Y13)))</f>
        <v>29.9016661318874</v>
      </c>
      <c r="AC13" s="24" t="n">
        <f aca="false">AC12+(X13*(Y13-Y12)/2+X13*(Y14-Y13)/2)^2</f>
        <v>0.00194682752836088</v>
      </c>
      <c r="AD13" s="24" t="n">
        <f aca="false">(Z13-Z12)*100</f>
        <v>-1.19652672407369</v>
      </c>
      <c r="AE13" s="24"/>
    </row>
    <row r="14" customFormat="false" ht="12.75" hidden="false" customHeight="false" outlineLevel="0" collapsed="false">
      <c r="L14" s="20" t="n">
        <f aca="false">Z14*5+L13</f>
        <v>16.0868528916487</v>
      </c>
      <c r="M14" s="1" t="n">
        <v>30</v>
      </c>
      <c r="N14" s="24" t="n">
        <f aca="false">(SUM(O14:R14))</f>
        <v>0.792081903757197</v>
      </c>
      <c r="O14" s="24" t="n">
        <f aca="false">COS(M14*PI()/180)/$N$6</f>
        <v>0.681642684950243</v>
      </c>
      <c r="P14" s="24" t="n">
        <f aca="false">$I$2/$J$2*COS(2*M14*PI()/180)/$N$6</f>
        <v>0.108468670800278</v>
      </c>
      <c r="Q14" s="24" t="n">
        <f aca="false">-1/4*($I$2/$J$2)^3*COS(4*M14*PI()/180)/$N$6</f>
        <v>0.00205996888820216</v>
      </c>
      <c r="R14" s="24" t="n">
        <f aca="false">1/14*($I$2/$J$2)^5*COS(6*M14*PI()/180)/$N$6</f>
        <v>-8.94208815251741E-005</v>
      </c>
      <c r="S14" s="25"/>
      <c r="T14" s="24" t="n">
        <f aca="false">(N14-O14)</f>
        <v>0.110439218806955</v>
      </c>
      <c r="U14" s="24" t="n">
        <f aca="false">(N14-O14-P14)</f>
        <v>0.001970548006677</v>
      </c>
      <c r="V14" s="25"/>
      <c r="W14" s="25"/>
      <c r="X14" s="24" t="n">
        <f aca="false">N14-COS(M14*PI()/180)*H$2/100</f>
        <v>0.341748693789289</v>
      </c>
      <c r="Y14" s="24" t="n">
        <f aca="false">SIN(M14*PI()/180)*H$2/100</f>
        <v>0.26</v>
      </c>
      <c r="Z14" s="24" t="n">
        <f aca="false">SQRT(SUMSQ(X14,Y14))</f>
        <v>0.429409093646939</v>
      </c>
      <c r="AA14" s="24" t="n">
        <f aca="false">DEGREES(ATAN2(X14,Y14))</f>
        <v>37.2636219215753</v>
      </c>
      <c r="AB14" s="24" t="n">
        <f aca="false">IF(DEGREES(ATAN2(X14,Y14))&lt;0,360+DEGREES(ATAN2(X14,Y14)),DEGREES(ATAN2(X14,Y14)))</f>
        <v>37.2636219215753</v>
      </c>
      <c r="AC14" s="24" t="n">
        <f aca="false">AC13+(X14*(Y14-Y13)/2+X14*(Y15-Y14)/2)^2</f>
        <v>0.00212674514688708</v>
      </c>
      <c r="AD14" s="24" t="n">
        <f aca="false">(Z14-Z13)*100</f>
        <v>-1.14249845566853</v>
      </c>
      <c r="AE14" s="24"/>
    </row>
    <row r="15" customFormat="false" ht="12.75" hidden="false" customHeight="false" outlineLevel="0" collapsed="false">
      <c r="L15" s="20" t="n">
        <f aca="false">Z15*5+L14</f>
        <v>18.1881241892676</v>
      </c>
      <c r="M15" s="1" t="n">
        <v>35</v>
      </c>
      <c r="N15" s="24" t="n">
        <f aca="false">(SUM(O15:R15))</f>
        <v>0.722024538939752</v>
      </c>
      <c r="O15" s="24" t="n">
        <f aca="false">COS(M15*PI()/180)/$N$6</f>
        <v>0.644748983588259</v>
      </c>
      <c r="P15" s="24" t="n">
        <f aca="false">$I$2/$J$2*COS(2*M15*PI()/180)/$N$6</f>
        <v>0.0741969406669116</v>
      </c>
      <c r="Q15" s="24" t="n">
        <f aca="false">-1/4*($I$2/$J$2)^3*COS(4*M15*PI()/180)/$N$6</f>
        <v>0.00315605543961048</v>
      </c>
      <c r="R15" s="24" t="n">
        <f aca="false">1/14*($I$2/$J$2)^5*COS(6*M15*PI()/180)/$N$6</f>
        <v>-7.74407550295994E-005</v>
      </c>
      <c r="S15" s="25"/>
      <c r="T15" s="24" t="n">
        <f aca="false">(N15-O15)</f>
        <v>0.0772755553514926</v>
      </c>
      <c r="U15" s="24" t="n">
        <f aca="false">(N15-O15-P15)</f>
        <v>0.00307861468458093</v>
      </c>
      <c r="V15" s="25"/>
      <c r="W15" s="25"/>
      <c r="X15" s="24" t="n">
        <f aca="false">N15-COS(M15*PI()/180)*H$2/100</f>
        <v>0.296065475909476</v>
      </c>
      <c r="Y15" s="24" t="n">
        <f aca="false">SIN(M15*PI()/180)*H$2/100</f>
        <v>0.298259746902544</v>
      </c>
      <c r="Z15" s="24" t="n">
        <f aca="false">SQRT(SUMSQ(X15,Y15))</f>
        <v>0.420254259523772</v>
      </c>
      <c r="AA15" s="24" t="n">
        <f aca="false">DEGREES(ATAN2(X15,Y15))</f>
        <v>45.2115372037783</v>
      </c>
      <c r="AB15" s="24" t="n">
        <f aca="false">IF(DEGREES(ATAN2(X15,Y15))&lt;0,360+DEGREES(ATAN2(X15,Y15)),DEGREES(ATAN2(X15,Y15)))</f>
        <v>45.2115372037783</v>
      </c>
      <c r="AC15" s="24" t="n">
        <f aca="false">AC14+(X15*(Y15-Y14)/2+X15*(Y16-Y15)/2)^2</f>
        <v>0.00224755525628901</v>
      </c>
      <c r="AD15" s="24" t="n">
        <f aca="false">(Z15-Z14)*100</f>
        <v>-0.91548341231667</v>
      </c>
      <c r="AE15" s="24"/>
    </row>
    <row r="16" customFormat="false" ht="12.75" hidden="false" customHeight="false" outlineLevel="0" collapsed="false">
      <c r="L16" s="20" t="n">
        <f aca="false">Z16*5+L15</f>
        <v>20.2635117760678</v>
      </c>
      <c r="M16" s="1" t="n">
        <v>40</v>
      </c>
      <c r="N16" s="24" t="n">
        <f aca="false">(SUM(O16:R16))</f>
        <v>0.644445891873755</v>
      </c>
      <c r="O16" s="24" t="n">
        <f aca="false">COS(M16*PI()/180)/$N$6</f>
        <v>0.602948353151088</v>
      </c>
      <c r="P16" s="24" t="n">
        <f aca="false">$I$2/$J$2*COS(2*M16*PI()/180)/$N$6</f>
        <v>0.0376707740368449</v>
      </c>
      <c r="Q16" s="24" t="n">
        <f aca="false">-1/4*($I$2/$J$2)^3*COS(4*M16*PI()/180)/$N$6</f>
        <v>0.00387147512658424</v>
      </c>
      <c r="R16" s="24" t="n">
        <f aca="false">1/14*($I$2/$J$2)^5*COS(6*M16*PI()/180)/$N$6</f>
        <v>-4.47104407625871E-005</v>
      </c>
      <c r="S16" s="25"/>
      <c r="T16" s="24" t="n">
        <f aca="false">(N16-O16)</f>
        <v>0.0414975387226665</v>
      </c>
      <c r="U16" s="24" t="n">
        <f aca="false">(N16-O16-P16)</f>
        <v>0.00382676468582163</v>
      </c>
      <c r="V16" s="25"/>
      <c r="W16" s="25"/>
      <c r="X16" s="24" t="n">
        <f aca="false">N16-COS(M16*PI()/180)*H$2/100</f>
        <v>0.246102781451886</v>
      </c>
      <c r="Y16" s="24" t="n">
        <f aca="false">SIN(M16*PI()/180)*H$2/100</f>
        <v>0.334249557037</v>
      </c>
      <c r="Z16" s="24" t="n">
        <f aca="false">SQRT(SUMSQ(X16,Y16))</f>
        <v>0.415077517360054</v>
      </c>
      <c r="AA16" s="24" t="n">
        <f aca="false">DEGREES(ATAN2(X16,Y16))</f>
        <v>53.6363584532881</v>
      </c>
      <c r="AB16" s="24" t="n">
        <f aca="false">IF(DEGREES(ATAN2(X16,Y16))&lt;0,360+DEGREES(ATAN2(X16,Y16)),DEGREES(ATAN2(X16,Y16)))</f>
        <v>53.6363584532881</v>
      </c>
      <c r="AC16" s="24" t="n">
        <f aca="false">AC15+(X16*(Y16-Y15)/2+X16*(Y17-Y16)/2)^2</f>
        <v>0.00232055808379152</v>
      </c>
      <c r="AD16" s="24" t="n">
        <f aca="false">(Z16-Z15)*100</f>
        <v>-0.517674216371811</v>
      </c>
      <c r="AE16" s="24"/>
    </row>
    <row r="17" customFormat="false" ht="12.75" hidden="false" customHeight="false" outlineLevel="0" collapsed="false">
      <c r="L17" s="20" t="n">
        <f aca="false">Z17*5+L16</f>
        <v>22.3398220064209</v>
      </c>
      <c r="M17" s="1" t="n">
        <v>45</v>
      </c>
      <c r="N17" s="24" t="n">
        <f aca="false">(SUM(O17:R17))</f>
        <v>0.560678859452673</v>
      </c>
      <c r="O17" s="24" t="n">
        <f aca="false">COS(M17*PI()/180)/$N$6</f>
        <v>0.556558921676268</v>
      </c>
      <c r="P17" s="24" t="n">
        <f aca="false">$I$2/$J$2*COS(2*M17*PI()/180)/$N$6</f>
        <v>1.32835810503328E-017</v>
      </c>
      <c r="Q17" s="24" t="n">
        <f aca="false">-1/4*($I$2/$J$2)^3*COS(4*M17*PI()/180)/$N$6</f>
        <v>0.00411993777640432</v>
      </c>
      <c r="R17" s="24" t="n">
        <f aca="false">1/14*($I$2/$J$2)^5*COS(6*M17*PI()/180)/$N$6</f>
        <v>-1.64263494505109E-020</v>
      </c>
      <c r="S17" s="25"/>
      <c r="T17" s="24" t="n">
        <f aca="false">(N17-O17)</f>
        <v>0.00411993777640429</v>
      </c>
      <c r="U17" s="24" t="n">
        <f aca="false">(N17-O17-P17)</f>
        <v>0.00411993777640428</v>
      </c>
      <c r="V17" s="25"/>
      <c r="W17" s="25"/>
      <c r="X17" s="24" t="n">
        <f aca="false">N17-COS(M17*PI()/180)*H$2/100</f>
        <v>0.192983333235668</v>
      </c>
      <c r="Y17" s="24" t="n">
        <f aca="false">SIN(M17*PI()/180)*H$2/100</f>
        <v>0.367695526217005</v>
      </c>
      <c r="Z17" s="24" t="n">
        <f aca="false">SQRT(SUMSQ(X17,Y17))</f>
        <v>0.415262046070609</v>
      </c>
      <c r="AA17" s="24" t="n">
        <f aca="false">DEGREES(ATAN2(X17,Y17))</f>
        <v>62.3074682398441</v>
      </c>
      <c r="AB17" s="24" t="n">
        <f aca="false">IF(DEGREES(ATAN2(X17,Y17))&lt;0,360+DEGREES(ATAN2(X17,Y17)),DEGREES(ATAN2(X17,Y17)))</f>
        <v>62.3074682398441</v>
      </c>
      <c r="AC17" s="24" t="n">
        <f aca="false">AC16+(X17*(Y17-Y16)/2+X17*(Y18-Y17)/2)^2</f>
        <v>0.00235880604717521</v>
      </c>
      <c r="AD17" s="24" t="n">
        <f aca="false">(Z17-Z16)*100</f>
        <v>0.0184528710555298</v>
      </c>
      <c r="AE17" s="24"/>
    </row>
    <row r="18" customFormat="false" ht="12.75" hidden="false" customHeight="false" outlineLevel="0" collapsed="false">
      <c r="L18" s="20" t="n">
        <f aca="false">Z18*5+L17</f>
        <v>24.4475566129597</v>
      </c>
      <c r="M18" s="1" t="n">
        <v>50</v>
      </c>
      <c r="N18" s="24" t="n">
        <f aca="false">(SUM(O18:R18))</f>
        <v>0.472179152278529</v>
      </c>
      <c r="O18" s="24" t="n">
        <f aca="false">COS(M18*PI()/180)/$N$6</f>
        <v>0.505933740748027</v>
      </c>
      <c r="P18" s="24" t="n">
        <f aca="false">$I$2/$J$2*COS(2*M18*PI()/180)/$N$6</f>
        <v>-0.0376707740368448</v>
      </c>
      <c r="Q18" s="24" t="n">
        <f aca="false">-1/4*($I$2/$J$2)^3*COS(4*M18*PI()/180)/$N$6</f>
        <v>0.00387147512658424</v>
      </c>
      <c r="R18" s="24" t="n">
        <f aca="false">1/14*($I$2/$J$2)^5*COS(6*M18*PI()/180)/$N$6</f>
        <v>4.47104407625871E-005</v>
      </c>
      <c r="S18" s="25"/>
      <c r="T18" s="24" t="n">
        <f aca="false">(N18-O18)</f>
        <v>-0.033754588469498</v>
      </c>
      <c r="U18" s="24" t="n">
        <f aca="false">(N18-O18-P18)</f>
        <v>0.00391618556734681</v>
      </c>
      <c r="V18" s="25"/>
      <c r="W18" s="25"/>
      <c r="X18" s="24" t="n">
        <f aca="false">N18-COS(M18*PI()/180)*H$2/100</f>
        <v>0.137929595241528</v>
      </c>
      <c r="Y18" s="24" t="n">
        <f aca="false">SIN(M18*PI()/180)*H$2/100</f>
        <v>0.398343110421869</v>
      </c>
      <c r="Z18" s="24" t="n">
        <f aca="false">SQRT(SUMSQ(X18,Y18))</f>
        <v>0.421546921307772</v>
      </c>
      <c r="AA18" s="24" t="n">
        <f aca="false">DEGREES(ATAN2(X18,Y18))</f>
        <v>70.901165453629</v>
      </c>
      <c r="AB18" s="24" t="n">
        <f aca="false">IF(DEGREES(ATAN2(X18,Y18))&lt;0,360+DEGREES(ATAN2(X18,Y18)),DEGREES(ATAN2(X18,Y18)))</f>
        <v>70.901165453629</v>
      </c>
      <c r="AC18" s="24" t="n">
        <f aca="false">AC17+(X18*(Y18-Y17)/2+X18*(Y19-Y18)/2)^2</f>
        <v>0.00237495144018178</v>
      </c>
      <c r="AD18" s="24" t="n">
        <f aca="false">(Z18-Z17)*100</f>
        <v>0.628487523716248</v>
      </c>
      <c r="AE18" s="24"/>
    </row>
    <row r="19" customFormat="false" ht="12.75" hidden="false" customHeight="false" outlineLevel="0" collapsed="false">
      <c r="L19" s="20" t="n">
        <f aca="false">Z19*5+L18</f>
        <v>26.6166791506328</v>
      </c>
      <c r="M19" s="1" t="n">
        <v>55</v>
      </c>
      <c r="N19" s="24" t="n">
        <f aca="false">(SUM(O19:R19))</f>
        <v>0.380494654089276</v>
      </c>
      <c r="O19" s="24" t="n">
        <f aca="false">COS(M19*PI()/180)/$N$6</f>
        <v>0.451458098561547</v>
      </c>
      <c r="P19" s="24" t="n">
        <f aca="false">$I$2/$J$2*COS(2*M19*PI()/180)/$N$6</f>
        <v>-0.0741969406669116</v>
      </c>
      <c r="Q19" s="24" t="n">
        <f aca="false">-1/4*($I$2/$J$2)^3*COS(4*M19*PI()/180)/$N$6</f>
        <v>0.00315605543961048</v>
      </c>
      <c r="R19" s="24" t="n">
        <f aca="false">1/14*($I$2/$J$2)^5*COS(6*M19*PI()/180)/$N$6</f>
        <v>7.74407550295994E-005</v>
      </c>
      <c r="S19" s="25"/>
      <c r="T19" s="24" t="n">
        <f aca="false">(N19-O19)</f>
        <v>-0.0709634444722715</v>
      </c>
      <c r="U19" s="24" t="n">
        <f aca="false">(N19-O19-P19)</f>
        <v>0.00323349619464004</v>
      </c>
      <c r="V19" s="25"/>
      <c r="W19" s="25"/>
      <c r="X19" s="24" t="n">
        <f aca="false">N19-COS(M19*PI()/180)*H$2/100</f>
        <v>0.0822349071867319</v>
      </c>
      <c r="Y19" s="24" t="n">
        <f aca="false">SIN(M19*PI()/180)*H$2/100</f>
        <v>0.425959063030276</v>
      </c>
      <c r="Z19" s="24" t="n">
        <f aca="false">SQRT(SUMSQ(X19,Y19))</f>
        <v>0.433824507534603</v>
      </c>
      <c r="AA19" s="24" t="n">
        <f aca="false">DEGREES(ATAN2(X19,Y19))</f>
        <v>79.0730091254406</v>
      </c>
      <c r="AB19" s="24" t="n">
        <f aca="false">IF(DEGREES(ATAN2(X19,Y19))&lt;0,360+DEGREES(ATAN2(X19,Y19)),DEGREES(ATAN2(X19,Y19)))</f>
        <v>79.0730091254406</v>
      </c>
      <c r="AC19" s="24" t="n">
        <f aca="false">AC18+(X19*(Y19-Y18)/2+X19*(Y20-Y19)/2)^2</f>
        <v>0.00237952120363256</v>
      </c>
      <c r="AD19" s="24" t="n">
        <f aca="false">(Z19-Z18)*100</f>
        <v>1.22775862268313</v>
      </c>
      <c r="AE19" s="24"/>
    </row>
    <row r="20" customFormat="false" ht="12.75" hidden="false" customHeight="false" outlineLevel="0" collapsed="false">
      <c r="L20" s="20" t="n">
        <f aca="false">Z20*5+L19</f>
        <v>28.8724568780784</v>
      </c>
      <c r="M20" s="1" t="n">
        <v>60</v>
      </c>
      <c r="N20" s="24" t="n">
        <f aca="false">(SUM(O20:R20))</f>
        <v>0.287227306616611</v>
      </c>
      <c r="O20" s="24" t="n">
        <f aca="false">COS(M20*PI()/180)/$N$6</f>
        <v>0.393546587647162</v>
      </c>
      <c r="P20" s="24" t="n">
        <f aca="false">$I$2/$J$2*COS(2*M20*PI()/180)/$N$6</f>
        <v>-0.108468670800278</v>
      </c>
      <c r="Q20" s="24" t="n">
        <f aca="false">-1/4*($I$2/$J$2)^3*COS(4*M20*PI()/180)/$N$6</f>
        <v>0.00205996888820216</v>
      </c>
      <c r="R20" s="24" t="n">
        <f aca="false">1/14*($I$2/$J$2)^5*COS(6*M20*PI()/180)/$N$6</f>
        <v>8.94208815251741E-005</v>
      </c>
      <c r="S20" s="25"/>
      <c r="T20" s="24" t="n">
        <f aca="false">(N20-O20)</f>
        <v>-0.10631928103055</v>
      </c>
      <c r="U20" s="24" t="n">
        <f aca="false">(N20-O20-P20)</f>
        <v>0.00214938976972734</v>
      </c>
      <c r="V20" s="25"/>
      <c r="W20" s="25"/>
      <c r="X20" s="24" t="n">
        <f aca="false">N20-COS(M20*PI()/180)*H$2/100</f>
        <v>0.0272273066166114</v>
      </c>
      <c r="Y20" s="24" t="n">
        <f aca="false">SIN(M20*PI()/180)*H$2/100</f>
        <v>0.450333209967908</v>
      </c>
      <c r="Z20" s="24" t="n">
        <f aca="false">SQRT(SUMSQ(X20,Y20))</f>
        <v>0.451155545489131</v>
      </c>
      <c r="AA20" s="24" t="n">
        <f aca="false">DEGREES(ATAN2(X20,Y20))</f>
        <v>86.5400884678</v>
      </c>
      <c r="AB20" s="24" t="n">
        <f aca="false">IF(DEGREES(ATAN2(X20,Y20))&lt;0,360+DEGREES(ATAN2(X20,Y20)),DEGREES(ATAN2(X20,Y20)))</f>
        <v>86.5400884678</v>
      </c>
      <c r="AC20" s="24" t="n">
        <f aca="false">AC19+(X20*(Y20-Y19)/2+X20*(Y21-Y20)/2)^2</f>
        <v>0.00237990187312834</v>
      </c>
      <c r="AD20" s="24" t="n">
        <f aca="false">(Z20-Z19)*100</f>
        <v>1.73310379545275</v>
      </c>
      <c r="AE20" s="24"/>
    </row>
    <row r="21" customFormat="false" ht="12.75" hidden="false" customHeight="false" outlineLevel="0" collapsed="false">
      <c r="L21" s="20" t="n">
        <f aca="false">Z21*5+L20</f>
        <v>31.2323782164026</v>
      </c>
      <c r="M21" s="1" t="n">
        <v>65</v>
      </c>
      <c r="N21" s="24" t="n">
        <f aca="false">(SUM(O21:R21))</f>
        <v>0.193988174753685</v>
      </c>
      <c r="O21" s="24" t="n">
        <f aca="false">COS(M21*PI()/180)/$N$6</f>
        <v>0.332639949570855</v>
      </c>
      <c r="P21" s="24" t="n">
        <f aca="false">$I$2/$J$2*COS(2*M21*PI()/180)/$N$6</f>
        <v>-0.139444635259173</v>
      </c>
      <c r="Q21" s="24" t="n">
        <f aca="false">-1/4*($I$2/$J$2)^3*COS(4*M21*PI()/180)/$N$6</f>
        <v>0.000715419686973754</v>
      </c>
      <c r="R21" s="24" t="n">
        <f aca="false">1/14*($I$2/$J$2)^5*COS(6*M21*PI()/180)/$N$6</f>
        <v>7.74407550295994E-005</v>
      </c>
      <c r="S21" s="25"/>
      <c r="T21" s="24" t="n">
        <f aca="false">(N21-O21)</f>
        <v>-0.13865177481717</v>
      </c>
      <c r="U21" s="24" t="n">
        <f aca="false">(N21-O21-P21)</f>
        <v>0.000792860442003357</v>
      </c>
      <c r="V21" s="25"/>
      <c r="W21" s="25"/>
      <c r="X21" s="24" t="n">
        <f aca="false">N21-COS(M21*PI()/180)*H$2/100</f>
        <v>-0.0257733213514791</v>
      </c>
      <c r="Y21" s="24" t="n">
        <f aca="false">SIN(M21*PI()/180)*H$2/100</f>
        <v>0.471280049259058</v>
      </c>
      <c r="Z21" s="24" t="n">
        <f aca="false">SQRT(SUMSQ(X21,Y21))</f>
        <v>0.471984267664831</v>
      </c>
      <c r="AA21" s="24" t="n">
        <f aca="false">DEGREES(ATAN2(X21,Y21))</f>
        <v>93.130268335903</v>
      </c>
      <c r="AB21" s="24" t="n">
        <f aca="false">IF(DEGREES(ATAN2(X21,Y21))&lt;0,360+DEGREES(ATAN2(X21,Y21)),DEGREES(ATAN2(X21,Y21)))</f>
        <v>93.130268335903</v>
      </c>
      <c r="AC21" s="24" t="n">
        <f aca="false">AC20+(X21*(Y21-Y20)/2+X21*(Y22-Y21)/2)^2</f>
        <v>0.0023801455621701</v>
      </c>
      <c r="AD21" s="24" t="n">
        <f aca="false">(Z21-Z20)*100</f>
        <v>2.08287221757004</v>
      </c>
      <c r="AE21" s="24"/>
    </row>
    <row r="22" customFormat="false" ht="12.75" hidden="false" customHeight="false" outlineLevel="0" collapsed="false">
      <c r="L22" s="20" t="n">
        <f aca="false">Z22*5+L21</f>
        <v>33.7045732332644</v>
      </c>
      <c r="M22" s="1" t="n">
        <v>70</v>
      </c>
      <c r="N22" s="24" t="n">
        <f aca="false">(SUM(O22:R22))</f>
        <v>0.1023473663405</v>
      </c>
      <c r="O22" s="24" t="n">
        <f aca="false">COS(M22*PI()/180)/$N$6</f>
        <v>0.26920172062482</v>
      </c>
      <c r="P22" s="24" t="n">
        <f aca="false">$I$2/$J$2*COS(2*M22*PI()/180)/$N$6</f>
        <v>-0.166183645038109</v>
      </c>
      <c r="Q22" s="24" t="n">
        <f aca="false">-1/4*($I$2/$J$2)^3*COS(4*M22*PI()/180)/$N$6</f>
        <v>-0.000715419686973753</v>
      </c>
      <c r="R22" s="24" t="n">
        <f aca="false">1/14*($I$2/$J$2)^5*COS(6*M22*PI()/180)/$N$6</f>
        <v>4.4710440762587E-005</v>
      </c>
      <c r="S22" s="25"/>
      <c r="T22" s="24" t="n">
        <f aca="false">(N22-O22)</f>
        <v>-0.16685435428432</v>
      </c>
      <c r="U22" s="24" t="n">
        <f aca="false">(N22-O22-P22)</f>
        <v>-0.000670709246211154</v>
      </c>
      <c r="V22" s="25"/>
      <c r="W22" s="25"/>
      <c r="X22" s="24" t="n">
        <f aca="false">N22-COS(M22*PI()/180)*H$2/100</f>
        <v>-0.0755031081888477</v>
      </c>
      <c r="Y22" s="24" t="n">
        <f aca="false">SIN(M22*PI()/180)*H$2/100</f>
        <v>0.488640162808672</v>
      </c>
      <c r="Z22" s="24" t="n">
        <f aca="false">SQRT(SUMSQ(X22,Y22))</f>
        <v>0.49443900337237</v>
      </c>
      <c r="AA22" s="24" t="n">
        <f aca="false">DEGREES(ATAN2(X22,Y22))</f>
        <v>98.7836945237262</v>
      </c>
      <c r="AB22" s="24" t="n">
        <f aca="false">IF(DEGREES(ATAN2(X22,Y22))&lt;0,360+DEGREES(ATAN2(X22,Y22)),DEGREES(ATAN2(X22,Y22)))</f>
        <v>98.7836945237262</v>
      </c>
      <c r="AC22" s="24" t="n">
        <f aca="false">AC21+(X22*(Y22-Y21)/2+X22*(Y23-Y22)/2)^2</f>
        <v>0.00238151528197046</v>
      </c>
      <c r="AD22" s="24" t="n">
        <f aca="false">(Z22-Z21)*100</f>
        <v>2.24547357075393</v>
      </c>
      <c r="AE22" s="24"/>
    </row>
    <row r="23" customFormat="false" ht="12.75" hidden="false" customHeight="false" outlineLevel="0" collapsed="false">
      <c r="L23" s="20" t="n">
        <f aca="false">Z23*5+L22</f>
        <v>36.287596373875</v>
      </c>
      <c r="M23" s="1" t="n">
        <v>75</v>
      </c>
      <c r="N23" s="24" t="n">
        <f aca="false">(SUM(O23:R23))</f>
        <v>0.0137814862926417</v>
      </c>
      <c r="O23" s="24" t="n">
        <f aca="false">COS(M23*PI()/180)/$N$6</f>
        <v>0.203714704036388</v>
      </c>
      <c r="P23" s="24" t="n">
        <f aca="false">$I$2/$J$2*COS(2*M23*PI()/180)/$N$6</f>
        <v>-0.187873248855544</v>
      </c>
      <c r="Q23" s="24" t="n">
        <f aca="false">-1/4*($I$2/$J$2)^3*COS(4*M23*PI()/180)/$N$6</f>
        <v>-0.00205996888820216</v>
      </c>
      <c r="R23" s="24" t="n">
        <f aca="false">1/14*($I$2/$J$2)^5*COS(6*M23*PI()/180)/$N$6</f>
        <v>2.73772490841848E-020</v>
      </c>
      <c r="S23" s="25"/>
      <c r="T23" s="24" t="n">
        <f aca="false">(N23-O23)</f>
        <v>-0.189933217743746</v>
      </c>
      <c r="U23" s="24" t="n">
        <f aca="false">(N23-O23-P23)</f>
        <v>-0.00205996888820215</v>
      </c>
      <c r="V23" s="25"/>
      <c r="W23" s="25"/>
      <c r="X23" s="24" t="n">
        <f aca="false">N23-COS(M23*PI()/180)*H$2/100</f>
        <v>-0.120804417160669</v>
      </c>
      <c r="Y23" s="24" t="n">
        <f aca="false">SIN(M23*PI()/180)*H$2/100</f>
        <v>0.502281429670316</v>
      </c>
      <c r="Z23" s="24" t="n">
        <f aca="false">SQRT(SUMSQ(X23,Y23))</f>
        <v>0.516604628122112</v>
      </c>
      <c r="AA23" s="24" t="n">
        <f aca="false">DEGREES(ATAN2(X23,Y23))</f>
        <v>103.523436092586</v>
      </c>
      <c r="AB23" s="24" t="n">
        <f aca="false">IF(DEGREES(ATAN2(X23,Y23))&lt;0,360+DEGREES(ATAN2(X23,Y23)),DEGREES(ATAN2(X23,Y23)))</f>
        <v>103.523436092586</v>
      </c>
      <c r="AC23" s="24" t="n">
        <f aca="false">AC22+(X23*(Y23-Y22)/2+X23*(Y24-Y23)/2)^2</f>
        <v>0.00238352325000007</v>
      </c>
      <c r="AD23" s="24" t="n">
        <f aca="false">(Z23-Z22)*100</f>
        <v>2.21656247497413</v>
      </c>
      <c r="AE23" s="24"/>
    </row>
    <row r="24" customFormat="false" ht="12.75" hidden="false" customHeight="false" outlineLevel="0" collapsed="false">
      <c r="L24" s="20" t="n">
        <f aca="false">Z24*5+L23</f>
        <v>38.971170852309</v>
      </c>
      <c r="M24" s="1" t="n">
        <v>80</v>
      </c>
      <c r="N24" s="24" t="n">
        <f aca="false">(SUM(O24:R24))</f>
        <v>-0.0703778894113899</v>
      </c>
      <c r="O24" s="24" t="n">
        <f aca="false">COS(M24*PI()/180)/$N$6</f>
        <v>0.136677295543937</v>
      </c>
      <c r="P24" s="24" t="n">
        <f aca="false">$I$2/$J$2*COS(2*M24*PI()/180)/$N$6</f>
        <v>-0.203854419074954</v>
      </c>
      <c r="Q24" s="24" t="n">
        <f aca="false">-1/4*($I$2/$J$2)^3*COS(4*M24*PI()/180)/$N$6</f>
        <v>-0.00315605543961048</v>
      </c>
      <c r="R24" s="24" t="n">
        <f aca="false">1/14*($I$2/$J$2)^5*COS(6*M24*PI()/180)/$N$6</f>
        <v>-4.4710440762587E-005</v>
      </c>
      <c r="S24" s="25"/>
      <c r="T24" s="24" t="n">
        <f aca="false">(N24-O24)</f>
        <v>-0.207055184955327</v>
      </c>
      <c r="U24" s="24" t="n">
        <f aca="false">(N24-O24-P24)</f>
        <v>-0.00320076588037307</v>
      </c>
      <c r="V24" s="25"/>
      <c r="W24" s="25"/>
      <c r="X24" s="24" t="n">
        <f aca="false">N24-COS(M24*PI()/180)*H$2/100</f>
        <v>-0.160674941798194</v>
      </c>
      <c r="Y24" s="24" t="n">
        <f aca="false">SIN(M24*PI()/180)*H$2/100</f>
        <v>0.512100031566348</v>
      </c>
      <c r="Z24" s="24" t="n">
        <f aca="false">SQRT(SUMSQ(X24,Y24))</f>
        <v>0.536714895686814</v>
      </c>
      <c r="AA24" s="24" t="n">
        <f aca="false">DEGREES(ATAN2(X24,Y24))</f>
        <v>107.419611553934</v>
      </c>
      <c r="AB24" s="24" t="n">
        <f aca="false">IF(DEGREES(ATAN2(X24,Y24))&lt;0,360+DEGREES(ATAN2(X24,Y24)),DEGREES(ATAN2(X24,Y24)))</f>
        <v>107.419611553934</v>
      </c>
      <c r="AC24" s="24" t="n">
        <f aca="false">AC23+(X24*(Y24-Y23)/2+X24*(Y25-Y24)/2)^2</f>
        <v>0.00238512220214704</v>
      </c>
      <c r="AD24" s="24" t="n">
        <f aca="false">(Z24-Z23)*100</f>
        <v>2.01102675647026</v>
      </c>
      <c r="AE24" s="24"/>
    </row>
    <row r="25" customFormat="false" ht="12.75" hidden="false" customHeight="false" outlineLevel="0" collapsed="false">
      <c r="L25" s="20" t="n">
        <f aca="false">Z25*5+L24</f>
        <v>41.7375000041766</v>
      </c>
      <c r="M25" s="1" t="n">
        <v>85</v>
      </c>
      <c r="N25" s="24" t="n">
        <f aca="false">(SUM(O25:R25))</f>
        <v>-0.148990801503309</v>
      </c>
      <c r="O25" s="24" t="n">
        <f aca="false">COS(M25*PI()/180)/$N$6</f>
        <v>0.0685996903043895</v>
      </c>
      <c r="P25" s="24" t="n">
        <f aca="false">$I$2/$J$2*COS(2*M25*PI()/180)/$N$6</f>
        <v>-0.213641575926085</v>
      </c>
      <c r="Q25" s="24" t="n">
        <f aca="false">-1/4*($I$2/$J$2)^3*COS(4*M25*PI()/180)/$N$6</f>
        <v>-0.00387147512658424</v>
      </c>
      <c r="R25" s="24" t="n">
        <f aca="false">1/14*($I$2/$J$2)^5*COS(6*M25*PI()/180)/$N$6</f>
        <v>-7.74407550295994E-005</v>
      </c>
      <c r="S25" s="25"/>
      <c r="T25" s="24" t="n">
        <f aca="false">(N25-O25)</f>
        <v>-0.217590491807699</v>
      </c>
      <c r="U25" s="24" t="n">
        <f aca="false">(N25-O25-P25)</f>
        <v>-0.00394891588161386</v>
      </c>
      <c r="V25" s="25"/>
      <c r="W25" s="25"/>
      <c r="X25" s="24" t="n">
        <f aca="false">N25-COS(M25*PI()/180)*H$2/100</f>
        <v>-0.194311787732092</v>
      </c>
      <c r="Y25" s="24" t="n">
        <f aca="false">SIN(M25*PI()/180)*H$2/100</f>
        <v>0.518021243007708</v>
      </c>
      <c r="Z25" s="24" t="n">
        <f aca="false">SQRT(SUMSQ(X25,Y25))</f>
        <v>0.553265830373512</v>
      </c>
      <c r="AA25" s="24" t="n">
        <f aca="false">DEGREES(ATAN2(X25,Y25))</f>
        <v>110.561264059543</v>
      </c>
      <c r="AB25" s="24" t="n">
        <f aca="false">IF(DEGREES(ATAN2(X25,Y25))&lt;0,360+DEGREES(ATAN2(X25,Y25)),DEGREES(ATAN2(X25,Y25)))</f>
        <v>110.561264059543</v>
      </c>
      <c r="AC25" s="24" t="n">
        <f aca="false">AC24+(X25*(Y25-Y24)/2+X25*(Y26-Y25)/2)^2</f>
        <v>0.0023857113021372</v>
      </c>
      <c r="AD25" s="24" t="n">
        <f aca="false">(Z25-Z24)*100</f>
        <v>1.65509346866981</v>
      </c>
      <c r="AE25" s="24"/>
    </row>
    <row r="26" customFormat="false" ht="12.75" hidden="false" customHeight="false" outlineLevel="0" collapsed="false">
      <c r="L26" s="20" t="n">
        <f aca="false">Z26*5+L25</f>
        <v>44.5628577825616</v>
      </c>
      <c r="M26" s="1" t="n">
        <v>90</v>
      </c>
      <c r="N26" s="24" t="n">
        <f aca="false">(SUM(O26:R26))</f>
        <v>-0.221146700258485</v>
      </c>
      <c r="O26" s="24" t="n">
        <f aca="false">COS(M26*PI()/180)/$N$6</f>
        <v>4.8195556887746E-017</v>
      </c>
      <c r="P26" s="24" t="n">
        <f aca="false">$I$2/$J$2*COS(2*M26*PI()/180)/$N$6</f>
        <v>-0.216937341600556</v>
      </c>
      <c r="Q26" s="24" t="n">
        <f aca="false">-1/4*($I$2/$J$2)^3*COS(4*M26*PI()/180)/$N$6</f>
        <v>-0.00411993777640432</v>
      </c>
      <c r="R26" s="24" t="n">
        <f aca="false">1/14*($I$2/$J$2)^5*COS(6*M26*PI()/180)/$N$6</f>
        <v>-8.94208815251741E-005</v>
      </c>
      <c r="S26" s="25"/>
      <c r="T26" s="24" t="n">
        <f aca="false">(N26-O26)</f>
        <v>-0.221146700258485</v>
      </c>
      <c r="U26" s="24" t="n">
        <f aca="false">(N26-O26-P26)</f>
        <v>-0.00420935865792949</v>
      </c>
      <c r="V26" s="25"/>
      <c r="W26" s="25"/>
      <c r="X26" s="24" t="n">
        <f aca="false">N26-COS(M26*PI()/180)*H$2/100</f>
        <v>-0.221146700258485</v>
      </c>
      <c r="Y26" s="24" t="n">
        <f aca="false">SIN(M26*PI()/180)*H$2/100</f>
        <v>0.52</v>
      </c>
      <c r="Z26" s="24" t="n">
        <f aca="false">SQRT(SUMSQ(X26,Y26))</f>
        <v>0.565071555676992</v>
      </c>
      <c r="AA26" s="24" t="n">
        <f aca="false">DEGREES(ATAN2(X26,Y26))</f>
        <v>113.039181713271</v>
      </c>
      <c r="AB26" s="24" t="n">
        <f aca="false">IF(DEGREES(ATAN2(X26,Y26))&lt;0,360+DEGREES(ATAN2(X26,Y26)),DEGREES(ATAN2(X26,Y26)))</f>
        <v>113.039181713271</v>
      </c>
      <c r="AC26" s="24" t="n">
        <f aca="false">AC25+(X26*(Y26-Y25)/2+X26*(Y27-Y26)/2)^2</f>
        <v>0.0023857113021372</v>
      </c>
      <c r="AD26" s="24" t="n">
        <f aca="false">(Z26-Z25)*100</f>
        <v>1.18057253034802</v>
      </c>
      <c r="AE26" s="24"/>
    </row>
    <row r="27" customFormat="false" ht="12.75" hidden="false" customHeight="false" outlineLevel="0" collapsed="false">
      <c r="L27" s="20" t="n">
        <f aca="false">Z27*5+L26</f>
        <v>47.4192715206811</v>
      </c>
      <c r="M27" s="1" t="n">
        <v>95</v>
      </c>
      <c r="N27" s="24" t="n">
        <f aca="false">(SUM(O27:R27))</f>
        <v>-0.286190182112088</v>
      </c>
      <c r="O27" s="24" t="n">
        <f aca="false">COS(M27*PI()/180)/$N$6</f>
        <v>-0.0685996903043895</v>
      </c>
      <c r="P27" s="24" t="n">
        <f aca="false">$I$2/$J$2*COS(2*M27*PI()/180)/$N$6</f>
        <v>-0.213641575926085</v>
      </c>
      <c r="Q27" s="24" t="n">
        <f aca="false">-1/4*($I$2/$J$2)^3*COS(4*M27*PI()/180)/$N$6</f>
        <v>-0.00387147512658424</v>
      </c>
      <c r="R27" s="24" t="n">
        <f aca="false">1/14*($I$2/$J$2)^5*COS(6*M27*PI()/180)/$N$6</f>
        <v>-7.74407550295994E-005</v>
      </c>
      <c r="S27" s="25"/>
      <c r="T27" s="24" t="n">
        <f aca="false">(N27-O27)</f>
        <v>-0.217590491807699</v>
      </c>
      <c r="U27" s="24" t="n">
        <f aca="false">(N27-O27-P27)</f>
        <v>-0.00394891588161384</v>
      </c>
      <c r="V27" s="25"/>
      <c r="W27" s="25"/>
      <c r="X27" s="24" t="n">
        <f aca="false">N27-COS(M27*PI()/180)*H$2/100</f>
        <v>-0.240869195883306</v>
      </c>
      <c r="Y27" s="24" t="n">
        <f aca="false">SIN(M27*PI()/180)*H$2/100</f>
        <v>0.518021243007708</v>
      </c>
      <c r="Z27" s="24" t="n">
        <f aca="false">SQRT(SUMSQ(X27,Y27))</f>
        <v>0.571282747623907</v>
      </c>
      <c r="AA27" s="24" t="n">
        <f aca="false">DEGREES(ATAN2(X27,Y27))</f>
        <v>114.937456202397</v>
      </c>
      <c r="AB27" s="24" t="n">
        <f aca="false">IF(DEGREES(ATAN2(X27,Y27))&lt;0,360+DEGREES(ATAN2(X27,Y27)),DEGREES(ATAN2(X27,Y27)))</f>
        <v>114.937456202397</v>
      </c>
      <c r="AC27" s="24" t="n">
        <f aca="false">AC26+(X27*(Y27-Y26)/2+X27*(Y28-Y27)/2)^2</f>
        <v>0.00238661652027264</v>
      </c>
      <c r="AD27" s="24" t="n">
        <f aca="false">(Z27-Z26)*100</f>
        <v>0.621119194691489</v>
      </c>
      <c r="AE27" s="24"/>
    </row>
    <row r="28" customFormat="false" ht="12.75" hidden="false" customHeight="false" outlineLevel="0" collapsed="false">
      <c r="L28" s="20" t="n">
        <f aca="false">Z28*5+L27</f>
        <v>50.2761752579148</v>
      </c>
      <c r="M28" s="1" t="n">
        <v>100</v>
      </c>
      <c r="N28" s="24" t="n">
        <f aca="false">(SUM(O28:R28))</f>
        <v>-0.343732480499264</v>
      </c>
      <c r="O28" s="24" t="n">
        <f aca="false">COS(M28*PI()/180)/$N$6</f>
        <v>-0.136677295543937</v>
      </c>
      <c r="P28" s="24" t="n">
        <f aca="false">$I$2/$J$2*COS(2*M28*PI()/180)/$N$6</f>
        <v>-0.203854419074954</v>
      </c>
      <c r="Q28" s="24" t="n">
        <f aca="false">-1/4*($I$2/$J$2)^3*COS(4*M28*PI()/180)/$N$6</f>
        <v>-0.00315605543961048</v>
      </c>
      <c r="R28" s="24" t="n">
        <f aca="false">1/14*($I$2/$J$2)^5*COS(6*M28*PI()/180)/$N$6</f>
        <v>-4.47104407625871E-005</v>
      </c>
      <c r="S28" s="25"/>
      <c r="T28" s="24" t="n">
        <f aca="false">(N28-O28)</f>
        <v>-0.207055184955327</v>
      </c>
      <c r="U28" s="24" t="n">
        <f aca="false">(N28-O28-P28)</f>
        <v>-0.0032007658803731</v>
      </c>
      <c r="V28" s="25"/>
      <c r="W28" s="25"/>
      <c r="X28" s="24" t="n">
        <f aca="false">N28-COS(M28*PI()/180)*H$2/100</f>
        <v>-0.25343542811246</v>
      </c>
      <c r="Y28" s="24" t="n">
        <f aca="false">SIN(M28*PI()/180)*H$2/100</f>
        <v>0.512100031566348</v>
      </c>
      <c r="Z28" s="24" t="n">
        <f aca="false">SQRT(SUMSQ(X28,Y28))</f>
        <v>0.571380747446745</v>
      </c>
      <c r="AA28" s="24" t="n">
        <f aca="false">DEGREES(ATAN2(X28,Y28))</f>
        <v>116.330549234621</v>
      </c>
      <c r="AB28" s="24" t="n">
        <f aca="false">IF(DEGREES(ATAN2(X28,Y28))&lt;0,360+DEGREES(ATAN2(X28,Y28)),DEGREES(ATAN2(X28,Y28)))</f>
        <v>116.330549234621</v>
      </c>
      <c r="AC28" s="24" t="n">
        <f aca="false">AC27+(X28*(Y28-Y27)/2+X28*(Y29-Y28)/2)^2</f>
        <v>0.00239059460304113</v>
      </c>
      <c r="AD28" s="24" t="n">
        <f aca="false">(Z28-Z27)*100</f>
        <v>0.00979998228376466</v>
      </c>
      <c r="AE28" s="24"/>
    </row>
    <row r="29" customFormat="false" ht="12.75" hidden="false" customHeight="false" outlineLevel="0" collapsed="false">
      <c r="L29" s="20" t="n">
        <f aca="false">Z29*5+L28</f>
        <v>53.1019484438377</v>
      </c>
      <c r="M29" s="1" t="n">
        <v>105</v>
      </c>
      <c r="N29" s="24" t="n">
        <f aca="false">(SUM(O29:R29))</f>
        <v>-0.393647921780134</v>
      </c>
      <c r="O29" s="24" t="n">
        <f aca="false">COS(M29*PI()/180)/$N$6</f>
        <v>-0.203714704036388</v>
      </c>
      <c r="P29" s="24" t="n">
        <f aca="false">$I$2/$J$2*COS(2*M29*PI()/180)/$N$6</f>
        <v>-0.187873248855544</v>
      </c>
      <c r="Q29" s="24" t="n">
        <f aca="false">-1/4*($I$2/$J$2)^3*COS(4*M29*PI()/180)/$N$6</f>
        <v>-0.00205996888820216</v>
      </c>
      <c r="R29" s="24" t="n">
        <f aca="false">1/14*($I$2/$J$2)^5*COS(6*M29*PI()/180)/$N$6</f>
        <v>-3.83281487178587E-020</v>
      </c>
      <c r="S29" s="25"/>
      <c r="T29" s="24" t="n">
        <f aca="false">(N29-O29)</f>
        <v>-0.189933217743746</v>
      </c>
      <c r="U29" s="24" t="n">
        <f aca="false">(N29-O29-P29)</f>
        <v>-0.00205996888820215</v>
      </c>
      <c r="V29" s="25"/>
      <c r="W29" s="25"/>
      <c r="X29" s="24" t="n">
        <f aca="false">N29-COS(M29*PI()/180)*H$2/100</f>
        <v>-0.259062018326823</v>
      </c>
      <c r="Y29" s="24" t="n">
        <f aca="false">SIN(M29*PI()/180)*H$2/100</f>
        <v>0.502281429670316</v>
      </c>
      <c r="Z29" s="24" t="n">
        <f aca="false">SQRT(SUMSQ(X29,Y29))</f>
        <v>0.56515463718457</v>
      </c>
      <c r="AA29" s="24" t="n">
        <f aca="false">DEGREES(ATAN2(X29,Y29))</f>
        <v>117.283355301041</v>
      </c>
      <c r="AB29" s="24" t="n">
        <f aca="false">IF(DEGREES(ATAN2(X29,Y29))&lt;0,360+DEGREES(ATAN2(X29,Y29)),DEGREES(ATAN2(X29,Y29)))</f>
        <v>117.283355301041</v>
      </c>
      <c r="AC29" s="24" t="n">
        <f aca="false">AC28+(X29*(Y29-Y28)/2+X29*(Y30-Y29)/2)^2</f>
        <v>0.00239982878981652</v>
      </c>
      <c r="AD29" s="24" t="n">
        <f aca="false">(Z29-Z28)*100</f>
        <v>-0.622611026217457</v>
      </c>
      <c r="AE29" s="24"/>
    </row>
    <row r="30" customFormat="false" ht="12.75" hidden="false" customHeight="false" outlineLevel="0" collapsed="false">
      <c r="L30" s="20" t="n">
        <f aca="false">Z30*5+L29</f>
        <v>55.865276784703</v>
      </c>
      <c r="M30" s="1" t="n">
        <v>110</v>
      </c>
      <c r="N30" s="24" t="n">
        <f aca="false">(SUM(O30:R30))</f>
        <v>-0.436056074909141</v>
      </c>
      <c r="O30" s="24" t="n">
        <f aca="false">COS(M30*PI()/180)/$N$6</f>
        <v>-0.26920172062482</v>
      </c>
      <c r="P30" s="24" t="n">
        <f aca="false">$I$2/$J$2*COS(2*M30*PI()/180)/$N$6</f>
        <v>-0.166183645038109</v>
      </c>
      <c r="Q30" s="24" t="n">
        <f aca="false">-1/4*($I$2/$J$2)^3*COS(4*M30*PI()/180)/$N$6</f>
        <v>-0.000715419686973755</v>
      </c>
      <c r="R30" s="24" t="n">
        <f aca="false">1/14*($I$2/$J$2)^5*COS(6*M30*PI()/180)/$N$6</f>
        <v>4.4710440762587E-005</v>
      </c>
      <c r="S30" s="25"/>
      <c r="T30" s="24" t="n">
        <f aca="false">(N30-O30)</f>
        <v>-0.16685435428432</v>
      </c>
      <c r="U30" s="24" t="n">
        <f aca="false">(N30-O30-P30)</f>
        <v>-0.000670709246211182</v>
      </c>
      <c r="V30" s="25"/>
      <c r="W30" s="25"/>
      <c r="X30" s="24" t="n">
        <f aca="false">N30-COS(M30*PI()/180)*H$2/100</f>
        <v>-0.258205600379793</v>
      </c>
      <c r="Y30" s="24" t="n">
        <f aca="false">SIN(M30*PI()/180)*H$2/100</f>
        <v>0.488640162808672</v>
      </c>
      <c r="Z30" s="24" t="n">
        <f aca="false">SQRT(SUMSQ(X30,Y30))</f>
        <v>0.55266566817306</v>
      </c>
      <c r="AA30" s="24" t="n">
        <f aca="false">DEGREES(ATAN2(X30,Y30))</f>
        <v>117.852718915891</v>
      </c>
      <c r="AB30" s="24" t="n">
        <f aca="false">IF(DEGREES(ATAN2(X30,Y30))&lt;0,360+DEGREES(ATAN2(X30,Y30)),DEGREES(ATAN2(X30,Y30)))</f>
        <v>117.852718915891</v>
      </c>
      <c r="AC30" s="24" t="n">
        <f aca="false">AC29+(X30*(Y30-Y29)/2+X30*(Y31-Y30)/2)^2</f>
        <v>0.0024158477155766</v>
      </c>
      <c r="AD30" s="24" t="n">
        <f aca="false">(Z30-Z29)*100</f>
        <v>-1.24889690115102</v>
      </c>
      <c r="AE30" s="24"/>
    </row>
    <row r="31" customFormat="false" ht="12.75" hidden="false" customHeight="false" outlineLevel="0" collapsed="false">
      <c r="L31" s="20" t="n">
        <f aca="false">Z31*5+L30</f>
        <v>58.5362894230559</v>
      </c>
      <c r="M31" s="1" t="n">
        <v>115</v>
      </c>
      <c r="N31" s="24" t="n">
        <f aca="false">(SUM(O31:R31))</f>
        <v>-0.471291724388025</v>
      </c>
      <c r="O31" s="24" t="n">
        <f aca="false">COS(M31*PI()/180)/$N$6</f>
        <v>-0.332639949570855</v>
      </c>
      <c r="P31" s="24" t="n">
        <f aca="false">$I$2/$J$2*COS(2*M31*PI()/180)/$N$6</f>
        <v>-0.139444635259173</v>
      </c>
      <c r="Q31" s="24" t="n">
        <f aca="false">-1/4*($I$2/$J$2)^3*COS(4*M31*PI()/180)/$N$6</f>
        <v>0.000715419686973752</v>
      </c>
      <c r="R31" s="24" t="n">
        <f aca="false">1/14*($I$2/$J$2)^5*COS(6*M31*PI()/180)/$N$6</f>
        <v>7.74407550295994E-005</v>
      </c>
      <c r="S31" s="25"/>
      <c r="T31" s="24" t="n">
        <f aca="false">(N31-O31)</f>
        <v>-0.13865177481717</v>
      </c>
      <c r="U31" s="24" t="n">
        <f aca="false">(N31-O31-P31)</f>
        <v>0.000792860442003329</v>
      </c>
      <c r="V31" s="25"/>
      <c r="W31" s="25"/>
      <c r="X31" s="24" t="n">
        <f aca="false">N31-COS(M31*PI()/180)*H$2/100</f>
        <v>-0.251530228282861</v>
      </c>
      <c r="Y31" s="24" t="n">
        <f aca="false">SIN(M31*PI()/180)*H$2/100</f>
        <v>0.471280049259058</v>
      </c>
      <c r="Z31" s="24" t="n">
        <f aca="false">SQRT(SUMSQ(X31,Y31))</f>
        <v>0.534202527670591</v>
      </c>
      <c r="AA31" s="24" t="n">
        <f aca="false">DEGREES(ATAN2(X31,Y31))</f>
        <v>118.089603728997</v>
      </c>
      <c r="AB31" s="24" t="n">
        <f aca="false">IF(DEGREES(ATAN2(X31,Y31))&lt;0,360+DEGREES(ATAN2(X31,Y31)),DEGREES(ATAN2(X31,Y31)))</f>
        <v>118.089603728997</v>
      </c>
      <c r="AC31" s="24" t="n">
        <f aca="false">AC30+(X31*(Y31-Y30)/2+X31*(Y32-Y31)/2)^2</f>
        <v>0.00243905773974449</v>
      </c>
      <c r="AD31" s="24" t="n">
        <f aca="false">(Z31-Z30)*100</f>
        <v>-1.84631405024693</v>
      </c>
      <c r="AE31" s="24"/>
    </row>
    <row r="32" customFormat="false" ht="12.75" hidden="false" customHeight="false" outlineLevel="0" collapsed="false">
      <c r="L32" s="20" t="n">
        <f aca="false">Z32*5+L31</f>
        <v>61.0874442348839</v>
      </c>
      <c r="M32" s="1" t="n">
        <v>120</v>
      </c>
      <c r="N32" s="24" t="n">
        <f aca="false">(SUM(O32:R32))</f>
        <v>-0.499865868677712</v>
      </c>
      <c r="O32" s="24" t="n">
        <f aca="false">COS(M32*PI()/180)/$N$6</f>
        <v>-0.393546587647162</v>
      </c>
      <c r="P32" s="24" t="n">
        <f aca="false">$I$2/$J$2*COS(2*M32*PI()/180)/$N$6</f>
        <v>-0.108468670800278</v>
      </c>
      <c r="Q32" s="24" t="n">
        <f aca="false">-1/4*($I$2/$J$2)^3*COS(4*M32*PI()/180)/$N$6</f>
        <v>0.00205996888820215</v>
      </c>
      <c r="R32" s="24" t="n">
        <f aca="false">1/14*($I$2/$J$2)^5*COS(6*M32*PI()/180)/$N$6</f>
        <v>8.94208815251741E-005</v>
      </c>
      <c r="S32" s="25"/>
      <c r="T32" s="24" t="n">
        <f aca="false">(N32-O32)</f>
        <v>-0.106319281030551</v>
      </c>
      <c r="U32" s="24" t="n">
        <f aca="false">(N32-O32-P32)</f>
        <v>0.00214938976972735</v>
      </c>
      <c r="V32" s="25"/>
      <c r="W32" s="25"/>
      <c r="X32" s="24" t="n">
        <f aca="false">N32-COS(M32*PI()/180)*H$2/100</f>
        <v>-0.239865868677712</v>
      </c>
      <c r="Y32" s="24" t="n">
        <f aca="false">SIN(M32*PI()/180)*H$2/100</f>
        <v>0.450333209967908</v>
      </c>
      <c r="Z32" s="24" t="n">
        <f aca="false">SQRT(SUMSQ(X32,Y32))</f>
        <v>0.510230962365588</v>
      </c>
      <c r="AA32" s="24" t="n">
        <f aca="false">DEGREES(ATAN2(X32,Y32))</f>
        <v>118.041588634358</v>
      </c>
      <c r="AB32" s="24" t="n">
        <f aca="false">IF(DEGREES(ATAN2(X32,Y32))&lt;0,360+DEGREES(ATAN2(X32,Y32)),DEGREES(ATAN2(X32,Y32)))</f>
        <v>118.041588634358</v>
      </c>
      <c r="AC32" s="24" t="n">
        <f aca="false">AC31+(X32*(Y32-Y31)/2+X32*(Y33-Y32)/2)^2</f>
        <v>0.00246860217024231</v>
      </c>
      <c r="AD32" s="24" t="n">
        <f aca="false">(Z32-Z31)*100</f>
        <v>-2.39715653050033</v>
      </c>
      <c r="AE32" s="24"/>
    </row>
    <row r="33" customFormat="false" ht="12.75" hidden="false" customHeight="false" outlineLevel="0" collapsed="false">
      <c r="L33" s="20" t="n">
        <f aca="false">Z33*5+L32</f>
        <v>63.4941517068382</v>
      </c>
      <c r="M33" s="1" t="n">
        <v>125</v>
      </c>
      <c r="N33" s="24" t="n">
        <f aca="false">(SUM(O33:R33))</f>
        <v>-0.522421543033819</v>
      </c>
      <c r="O33" s="24" t="n">
        <f aca="false">COS(M33*PI()/180)/$N$6</f>
        <v>-0.451458098561547</v>
      </c>
      <c r="P33" s="24" t="n">
        <f aca="false">$I$2/$J$2*COS(2*M33*PI()/180)/$N$6</f>
        <v>-0.0741969406669117</v>
      </c>
      <c r="Q33" s="24" t="n">
        <f aca="false">-1/4*($I$2/$J$2)^3*COS(4*M33*PI()/180)/$N$6</f>
        <v>0.00315605543961048</v>
      </c>
      <c r="R33" s="24" t="n">
        <f aca="false">1/14*($I$2/$J$2)^5*COS(6*M33*PI()/180)/$N$6</f>
        <v>7.74407550295994E-005</v>
      </c>
      <c r="S33" s="25"/>
      <c r="T33" s="24" t="n">
        <f aca="false">(N33-O33)</f>
        <v>-0.0709634444722717</v>
      </c>
      <c r="U33" s="24" t="n">
        <f aca="false">(N33-O33-P33)</f>
        <v>0.00323349619464008</v>
      </c>
      <c r="V33" s="25"/>
      <c r="W33" s="25"/>
      <c r="X33" s="24" t="n">
        <f aca="false">N33-COS(M33*PI()/180)*H$2/100</f>
        <v>-0.224161796131275</v>
      </c>
      <c r="Y33" s="24" t="n">
        <f aca="false">SIN(M33*PI()/180)*H$2/100</f>
        <v>0.425959063030276</v>
      </c>
      <c r="Z33" s="24" t="n">
        <f aca="false">SQRT(SUMSQ(X33,Y33))</f>
        <v>0.481341494390864</v>
      </c>
      <c r="AA33" s="24" t="n">
        <f aca="false">DEGREES(ATAN2(X33,Y33))</f>
        <v>117.755677132651</v>
      </c>
      <c r="AB33" s="24" t="n">
        <f aca="false">IF(DEGREES(ATAN2(X33,Y33))&lt;0,360+DEGREES(ATAN2(X33,Y33)),DEGREES(ATAN2(X33,Y33)))</f>
        <v>117.755677132651</v>
      </c>
      <c r="AC33" s="24" t="n">
        <f aca="false">AC32+(X33*(Y33-Y32)/2+X33*(Y34-Y33)/2)^2</f>
        <v>0.00250255723024495</v>
      </c>
      <c r="AD33" s="24" t="n">
        <f aca="false">(Z33-Z32)*100</f>
        <v>-2.88894679747239</v>
      </c>
      <c r="AE33" s="24"/>
    </row>
    <row r="34" customFormat="false" ht="12.75" hidden="false" customHeight="false" outlineLevel="0" collapsed="false">
      <c r="L34" s="20" t="n">
        <f aca="false">Z34*5+L33</f>
        <v>65.7351465904536</v>
      </c>
      <c r="M34" s="1" t="n">
        <v>130</v>
      </c>
      <c r="N34" s="24" t="n">
        <f aca="false">(SUM(O34:R34))</f>
        <v>-0.539688329217525</v>
      </c>
      <c r="O34" s="24" t="n">
        <f aca="false">COS(M34*PI()/180)/$N$6</f>
        <v>-0.505933740748027</v>
      </c>
      <c r="P34" s="24" t="n">
        <f aca="false">$I$2/$J$2*COS(2*M34*PI()/180)/$N$6</f>
        <v>-0.0376707740368448</v>
      </c>
      <c r="Q34" s="24" t="n">
        <f aca="false">-1/4*($I$2/$J$2)^3*COS(4*M34*PI()/180)/$N$6</f>
        <v>0.00387147512658424</v>
      </c>
      <c r="R34" s="24" t="n">
        <f aca="false">1/14*($I$2/$J$2)^5*COS(6*M34*PI()/180)/$N$6</f>
        <v>4.47104407625872E-005</v>
      </c>
      <c r="S34" s="25"/>
      <c r="T34" s="24" t="n">
        <f aca="false">(N34-O34)</f>
        <v>-0.033754588469498</v>
      </c>
      <c r="U34" s="24" t="n">
        <f aca="false">(N34-O34-P34)</f>
        <v>0.00391618556734687</v>
      </c>
      <c r="V34" s="25"/>
      <c r="W34" s="25"/>
      <c r="X34" s="24" t="n">
        <f aca="false">N34-COS(M34*PI()/180)*H$2/100</f>
        <v>-0.205438772180524</v>
      </c>
      <c r="Y34" s="24" t="n">
        <f aca="false">SIN(M34*PI()/180)*H$2/100</f>
        <v>0.398343110421869</v>
      </c>
      <c r="Z34" s="24" t="n">
        <f aca="false">SQRT(SUMSQ(X34,Y34))</f>
        <v>0.448198976723074</v>
      </c>
      <c r="AA34" s="24" t="n">
        <f aca="false">DEGREES(ATAN2(X34,Y34))</f>
        <v>117.281661101084</v>
      </c>
      <c r="AB34" s="24" t="n">
        <f aca="false">IF(DEGREES(ATAN2(X34,Y34))&lt;0,360+DEGREES(ATAN2(X34,Y34)),DEGREES(ATAN2(X34,Y34)))</f>
        <v>117.281661101084</v>
      </c>
      <c r="AC34" s="24" t="n">
        <f aca="false">AC33+(X34*(Y34-Y33)/2+X34*(Y35-Y34)/2)^2</f>
        <v>0.00253837499823998</v>
      </c>
      <c r="AD34" s="24" t="n">
        <f aca="false">(Z34-Z33)*100</f>
        <v>-3.31425176677901</v>
      </c>
      <c r="AE34" s="24"/>
    </row>
    <row r="35" customFormat="false" ht="12.75" hidden="false" customHeight="false" outlineLevel="0" collapsed="false">
      <c r="L35" s="20" t="n">
        <f aca="false">Z35*5+L34</f>
        <v>67.792633802787</v>
      </c>
      <c r="M35" s="1" t="n">
        <v>135</v>
      </c>
      <c r="N35" s="24" t="n">
        <f aca="false">(SUM(O35:R35))</f>
        <v>-0.552438983899864</v>
      </c>
      <c r="O35" s="24" t="n">
        <f aca="false">COS(M35*PI()/180)/$N$6</f>
        <v>-0.556558921676268</v>
      </c>
      <c r="P35" s="24" t="n">
        <f aca="false">$I$2/$J$2*COS(2*M35*PI()/180)/$N$6</f>
        <v>-3.98507431509985E-017</v>
      </c>
      <c r="Q35" s="24" t="n">
        <f aca="false">-1/4*($I$2/$J$2)^3*COS(4*M35*PI()/180)/$N$6</f>
        <v>0.00411993777640432</v>
      </c>
      <c r="R35" s="24" t="n">
        <f aca="false">1/14*($I$2/$J$2)^5*COS(6*M35*PI()/180)/$N$6</f>
        <v>2.08122442833975E-019</v>
      </c>
      <c r="S35" s="25"/>
      <c r="T35" s="24" t="n">
        <f aca="false">(N35-O35)</f>
        <v>0.00411993777640429</v>
      </c>
      <c r="U35" s="24" t="n">
        <f aca="false">(N35-O35-P35)</f>
        <v>0.00411993777640433</v>
      </c>
      <c r="V35" s="25"/>
      <c r="W35" s="25"/>
      <c r="X35" s="24" t="n">
        <f aca="false">N35-COS(M35*PI()/180)*H$2/100</f>
        <v>-0.184743457682859</v>
      </c>
      <c r="Y35" s="24" t="n">
        <f aca="false">SIN(M35*PI()/180)*H$2/100</f>
        <v>0.367695526217005</v>
      </c>
      <c r="Z35" s="24" t="n">
        <f aca="false">SQRT(SUMSQ(X35,Y35))</f>
        <v>0.41149744246668</v>
      </c>
      <c r="AA35" s="24" t="n">
        <f aca="false">DEGREES(ATAN2(X35,Y35))</f>
        <v>116.676598898503</v>
      </c>
      <c r="AB35" s="24" t="n">
        <f aca="false">IF(DEGREES(ATAN2(X35,Y35))&lt;0,360+DEGREES(ATAN2(X35,Y35)),DEGREES(ATAN2(X35,Y35)))</f>
        <v>116.676598898503</v>
      </c>
      <c r="AC35" s="24" t="n">
        <f aca="false">AC34+(X35*(Y35-Y34)/2+X35*(Y36-Y35)/2)^2</f>
        <v>0.0025734265172585</v>
      </c>
      <c r="AD35" s="24" t="n">
        <f aca="false">(Z35-Z34)*100</f>
        <v>-3.67015342563938</v>
      </c>
      <c r="AE35" s="24"/>
    </row>
    <row r="36" customFormat="false" ht="12.75" hidden="false" customHeight="false" outlineLevel="0" collapsed="false">
      <c r="L36" s="20" t="n">
        <f aca="false">Z36*5+L35</f>
        <v>69.6522499559602</v>
      </c>
      <c r="M36" s="1" t="n">
        <v>140</v>
      </c>
      <c r="N36" s="24" t="n">
        <f aca="false">(SUM(O36:R36))</f>
        <v>-0.561450814428422</v>
      </c>
      <c r="O36" s="24" t="n">
        <f aca="false">COS(M36*PI()/180)/$N$6</f>
        <v>-0.602948353151088</v>
      </c>
      <c r="P36" s="24" t="n">
        <f aca="false">$I$2/$J$2*COS(2*M36*PI()/180)/$N$6</f>
        <v>0.0376707740368448</v>
      </c>
      <c r="Q36" s="24" t="n">
        <f aca="false">-1/4*($I$2/$J$2)^3*COS(4*M36*PI()/180)/$N$6</f>
        <v>0.00387147512658424</v>
      </c>
      <c r="R36" s="24" t="n">
        <f aca="false">1/14*($I$2/$J$2)^5*COS(6*M36*PI()/180)/$N$6</f>
        <v>-4.47104407625871E-005</v>
      </c>
      <c r="S36" s="25"/>
      <c r="T36" s="24" t="n">
        <f aca="false">(N36-O36)</f>
        <v>0.0414975387226664</v>
      </c>
      <c r="U36" s="24" t="n">
        <f aca="false">(N36-O36-P36)</f>
        <v>0.0038267646858216</v>
      </c>
      <c r="V36" s="25"/>
      <c r="W36" s="25"/>
      <c r="X36" s="24" t="n">
        <f aca="false">N36-COS(M36*PI()/180)*H$2/100</f>
        <v>-0.163107704006553</v>
      </c>
      <c r="Y36" s="24" t="n">
        <f aca="false">SIN(M36*PI()/180)*H$2/100</f>
        <v>0.334249557037001</v>
      </c>
      <c r="Z36" s="24" t="n">
        <f aca="false">SQRT(SUMSQ(X36,Y36))</f>
        <v>0.371923230634657</v>
      </c>
      <c r="AA36" s="24" t="n">
        <f aca="false">DEGREES(ATAN2(X36,Y36))</f>
        <v>116.011534177867</v>
      </c>
      <c r="AB36" s="24" t="n">
        <f aca="false">IF(DEGREES(ATAN2(X36,Y36))&lt;0,360+DEGREES(ATAN2(X36,Y36)),DEGREES(ATAN2(X36,Y36)))</f>
        <v>116.011534177867</v>
      </c>
      <c r="AC36" s="24" t="n">
        <f aca="false">AC35+(X36*(Y36-Y35)/2+X36*(Y37-Y36)/2)^2</f>
        <v>0.00260549331450578</v>
      </c>
      <c r="AD36" s="24" t="n">
        <f aca="false">(Z36-Z35)*100</f>
        <v>-3.95742118320224</v>
      </c>
      <c r="AE36" s="24"/>
    </row>
    <row r="37" customFormat="false" ht="12.75" hidden="false" customHeight="false" outlineLevel="0" collapsed="false">
      <c r="L37" s="20" t="n">
        <f aca="false">Z37*5+L36</f>
        <v>71.3028952251063</v>
      </c>
      <c r="M37" s="1" t="n">
        <v>145</v>
      </c>
      <c r="N37" s="24" t="n">
        <f aca="false">(SUM(O37:R37))</f>
        <v>-0.567473428236767</v>
      </c>
      <c r="O37" s="24" t="n">
        <f aca="false">COS(M37*PI()/180)/$N$6</f>
        <v>-0.644748983588259</v>
      </c>
      <c r="P37" s="24" t="n">
        <f aca="false">$I$2/$J$2*COS(2*M37*PI()/180)/$N$6</f>
        <v>0.0741969406669115</v>
      </c>
      <c r="Q37" s="24" t="n">
        <f aca="false">-1/4*($I$2/$J$2)^3*COS(4*M37*PI()/180)/$N$6</f>
        <v>0.00315605543961049</v>
      </c>
      <c r="R37" s="24" t="n">
        <f aca="false">1/14*($I$2/$J$2)^5*COS(6*M37*PI()/180)/$N$6</f>
        <v>-7.74407550295994E-005</v>
      </c>
      <c r="S37" s="25"/>
      <c r="T37" s="24" t="n">
        <f aca="false">(N37-O37)</f>
        <v>0.0772755553514923</v>
      </c>
      <c r="U37" s="24" t="n">
        <f aca="false">(N37-O37-P37)</f>
        <v>0.00307861468458086</v>
      </c>
      <c r="V37" s="25"/>
      <c r="W37" s="25"/>
      <c r="X37" s="24" t="n">
        <f aca="false">N37-COS(M37*PI()/180)*H$2/100</f>
        <v>-0.141514365206491</v>
      </c>
      <c r="Y37" s="24" t="n">
        <f aca="false">SIN(M37*PI()/180)*H$2/100</f>
        <v>0.298259746902544</v>
      </c>
      <c r="Z37" s="24" t="n">
        <f aca="false">SQRT(SUMSQ(X37,Y37))</f>
        <v>0.330129053829204</v>
      </c>
      <c r="AA37" s="24" t="n">
        <f aca="false">DEGREES(ATAN2(X37,Y37))</f>
        <v>115.382789558909</v>
      </c>
      <c r="AB37" s="24" t="n">
        <f aca="false">IF(DEGREES(ATAN2(X37,Y37))&lt;0,360+DEGREES(ATAN2(X37,Y37)),DEGREES(ATAN2(X37,Y37)))</f>
        <v>115.382789558909</v>
      </c>
      <c r="AC37" s="24" t="n">
        <f aca="false">AC36+(X37*(Y37-Y36)/2+X37*(Y38-Y37)/2)^2</f>
        <v>0.00263309456750544</v>
      </c>
      <c r="AD37" s="24" t="n">
        <f aca="false">(Z37-Z36)*100</f>
        <v>-4.17941768054528</v>
      </c>
      <c r="AE37" s="24"/>
    </row>
    <row r="38" customFormat="false" ht="12.75" hidden="false" customHeight="false" outlineLevel="0" collapsed="false">
      <c r="L38" s="20" t="n">
        <f aca="false">Z38*5+L37</f>
        <v>72.7365062151233</v>
      </c>
      <c r="M38" s="1" t="n">
        <v>150</v>
      </c>
      <c r="N38" s="24" t="n">
        <f aca="false">(SUM(O38:R38))</f>
        <v>-0.571203466143288</v>
      </c>
      <c r="O38" s="24" t="n">
        <f aca="false">COS(M38*PI()/180)/$N$6</f>
        <v>-0.681642684950243</v>
      </c>
      <c r="P38" s="24" t="n">
        <f aca="false">$I$2/$J$2*COS(2*M38*PI()/180)/$N$6</f>
        <v>0.108468670800278</v>
      </c>
      <c r="Q38" s="24" t="n">
        <f aca="false">-1/4*($I$2/$J$2)^3*COS(4*M38*PI()/180)/$N$6</f>
        <v>0.00205996888820216</v>
      </c>
      <c r="R38" s="24" t="n">
        <f aca="false">1/14*($I$2/$J$2)^5*COS(6*M38*PI()/180)/$N$6</f>
        <v>-8.94208815251741E-005</v>
      </c>
      <c r="S38" s="25"/>
      <c r="T38" s="24" t="n">
        <f aca="false">(N38-O38)</f>
        <v>0.110439218806955</v>
      </c>
      <c r="U38" s="24" t="n">
        <f aca="false">(N38-O38-P38)</f>
        <v>0.001970548006677</v>
      </c>
      <c r="V38" s="25"/>
      <c r="W38" s="25"/>
      <c r="X38" s="24" t="n">
        <f aca="false">N38-COS(M38*PI()/180)*H$2/100</f>
        <v>-0.12087025617538</v>
      </c>
      <c r="Y38" s="24" t="n">
        <f aca="false">SIN(M38*PI()/180)*H$2/100</f>
        <v>0.26</v>
      </c>
      <c r="Z38" s="24" t="n">
        <f aca="false">SQRT(SUMSQ(X38,Y38))</f>
        <v>0.286722198003402</v>
      </c>
      <c r="AA38" s="24" t="n">
        <f aca="false">DEGREES(ATAN2(X38,Y38))</f>
        <v>114.933038122099</v>
      </c>
      <c r="AB38" s="24" t="n">
        <f aca="false">IF(DEGREES(ATAN2(X38,Y38))&lt;0,360+DEGREES(ATAN2(X38,Y38)),DEGREES(ATAN2(X38,Y38)))</f>
        <v>114.933038122099</v>
      </c>
      <c r="AC38" s="24" t="n">
        <f aca="false">AC37+(X38*(Y38-Y37)/2+X38*(Y39-Y38)/2)^2</f>
        <v>0.00265560059538122</v>
      </c>
      <c r="AD38" s="24" t="n">
        <f aca="false">(Z38-Z37)*100</f>
        <v>-4.34068558258028</v>
      </c>
      <c r="AE38" s="24"/>
    </row>
    <row r="39" customFormat="false" ht="12.75" hidden="false" customHeight="false" outlineLevel="0" collapsed="false">
      <c r="L39" s="20" t="n">
        <f aca="false">Z39*5+L38</f>
        <v>73.9478717823278</v>
      </c>
      <c r="M39" s="1" t="n">
        <v>155</v>
      </c>
      <c r="N39" s="24" t="n">
        <f aca="false">(SUM(O39:R39))</f>
        <v>-0.573266059701531</v>
      </c>
      <c r="O39" s="24" t="n">
        <f aca="false">COS(M39*PI()/180)/$N$6</f>
        <v>-0.713348673892648</v>
      </c>
      <c r="P39" s="24" t="n">
        <f aca="false">$I$2/$J$2*COS(2*M39*PI()/180)/$N$6</f>
        <v>0.139444635259173</v>
      </c>
      <c r="Q39" s="24" t="n">
        <f aca="false">-1/4*($I$2/$J$2)^3*COS(4*M39*PI()/180)/$N$6</f>
        <v>0.000715419686973756</v>
      </c>
      <c r="R39" s="24" t="n">
        <f aca="false">1/14*($I$2/$J$2)^5*COS(6*M39*PI()/180)/$N$6</f>
        <v>-7.74407550295995E-005</v>
      </c>
      <c r="S39" s="25"/>
      <c r="T39" s="24" t="n">
        <f aca="false">(N39-O39)</f>
        <v>0.140082614191118</v>
      </c>
      <c r="U39" s="24" t="n">
        <f aca="false">(N39-O39-P39)</f>
        <v>0.000637978931944172</v>
      </c>
      <c r="V39" s="25"/>
      <c r="W39" s="25"/>
      <c r="X39" s="24" t="n">
        <f aca="false">N39-COS(M39*PI()/180)*H$2/100</f>
        <v>-0.101986010442473</v>
      </c>
      <c r="Y39" s="24" t="n">
        <f aca="false">SIN(M39*PI()/180)*H$2/100</f>
        <v>0.219761496105164</v>
      </c>
      <c r="Z39" s="24" t="n">
        <f aca="false">SQRT(SUMSQ(X39,Y39))</f>
        <v>0.24227311344091</v>
      </c>
      <c r="AA39" s="24" t="n">
        <f aca="false">DEGREES(ATAN2(X39,Y39))</f>
        <v>114.894877584703</v>
      </c>
      <c r="AB39" s="24" t="n">
        <f aca="false">IF(DEGREES(ATAN2(X39,Y39))&lt;0,360+DEGREES(ATAN2(X39,Y39)),DEGREES(ATAN2(X39,Y39)))</f>
        <v>114.894877584703</v>
      </c>
      <c r="AC39" s="24" t="n">
        <f aca="false">AC38+(X39*(Y39-Y38)/2+X39*(Y40-Y39)/2)^2</f>
        <v>0.00267314874518033</v>
      </c>
      <c r="AD39" s="24" t="n">
        <f aca="false">(Z39-Z38)*100</f>
        <v>-4.44490845624916</v>
      </c>
      <c r="AE39" s="24"/>
    </row>
    <row r="40" customFormat="false" ht="12.75" hidden="false" customHeight="false" outlineLevel="0" collapsed="false">
      <c r="L40" s="20" t="n">
        <f aca="false">Z40*5+L39</f>
        <v>74.9346803018443</v>
      </c>
      <c r="M40" s="1" t="n">
        <v>160</v>
      </c>
      <c r="N40" s="24" t="n">
        <f aca="false">(SUM(O40:R40))</f>
        <v>-0.574202133784653</v>
      </c>
      <c r="O40" s="24" t="n">
        <f aca="false">COS(M40*PI()/180)/$N$6</f>
        <v>-0.739625648695025</v>
      </c>
      <c r="P40" s="24" t="n">
        <f aca="false">$I$2/$J$2*COS(2*M40*PI()/180)/$N$6</f>
        <v>0.166183645038109</v>
      </c>
      <c r="Q40" s="24" t="n">
        <f aca="false">-1/4*($I$2/$J$2)^3*COS(4*M40*PI()/180)/$N$6</f>
        <v>-0.000715419686973752</v>
      </c>
      <c r="R40" s="24" t="n">
        <f aca="false">1/14*($I$2/$J$2)^5*COS(6*M40*PI()/180)/$N$6</f>
        <v>-4.47104407625872E-005</v>
      </c>
      <c r="S40" s="25"/>
      <c r="T40" s="24" t="n">
        <f aca="false">(N40-O40)</f>
        <v>0.165423514910373</v>
      </c>
      <c r="U40" s="24" t="n">
        <f aca="false">(N40-O40-P40)</f>
        <v>-0.000760130127736319</v>
      </c>
      <c r="V40" s="25"/>
      <c r="W40" s="25"/>
      <c r="X40" s="24" t="n">
        <f aca="false">N40-COS(M40*PI()/180)*H$2/100</f>
        <v>-0.0855619709759802</v>
      </c>
      <c r="Y40" s="24" t="n">
        <f aca="false">SIN(M40*PI()/180)*H$2/100</f>
        <v>0.177850474529348</v>
      </c>
      <c r="Z40" s="24" t="n">
        <f aca="false">SQRT(SUMSQ(X40,Y40))</f>
        <v>0.197361703903287</v>
      </c>
      <c r="AA40" s="24" t="n">
        <f aca="false">DEGREES(ATAN2(X40,Y40))</f>
        <v>115.691712263617</v>
      </c>
      <c r="AB40" s="24" t="n">
        <f aca="false">IF(DEGREES(ATAN2(X40,Y40))&lt;0,360+DEGREES(ATAN2(X40,Y40)),DEGREES(ATAN2(X40,Y40)))</f>
        <v>115.691712263617</v>
      </c>
      <c r="AC40" s="24" t="n">
        <f aca="false">AC39+(X40*(Y40-Y39)/2+X40*(Y41-Y40)/2)^2</f>
        <v>0.00268642672173181</v>
      </c>
      <c r="AD40" s="24" t="n">
        <f aca="false">(Z40-Z39)*100</f>
        <v>-4.49114095376232</v>
      </c>
      <c r="AE40" s="24"/>
    </row>
    <row r="41" customFormat="false" ht="12.75" hidden="false" customHeight="false" outlineLevel="0" collapsed="false">
      <c r="L41" s="20" t="n">
        <f aca="false">Z41*5+L40</f>
        <v>75.6982764211067</v>
      </c>
      <c r="M41" s="1" t="n">
        <v>165</v>
      </c>
      <c r="N41" s="24" t="n">
        <f aca="false">(SUM(O41:R41))</f>
        <v>-0.574460345745314</v>
      </c>
      <c r="O41" s="24" t="n">
        <f aca="false">COS(M41*PI()/180)/$N$6</f>
        <v>-0.760273625712656</v>
      </c>
      <c r="P41" s="24" t="n">
        <f aca="false">$I$2/$J$2*COS(2*M41*PI()/180)/$N$6</f>
        <v>0.187873248855544</v>
      </c>
      <c r="Q41" s="24" t="n">
        <f aca="false">-1/4*($I$2/$J$2)^3*COS(4*M41*PI()/180)/$N$6</f>
        <v>-0.00205996888820215</v>
      </c>
      <c r="R41" s="24" t="n">
        <f aca="false">1/14*($I$2/$J$2)^5*COS(6*M41*PI()/180)/$N$6</f>
        <v>9.8613446497236E-020</v>
      </c>
      <c r="S41" s="25"/>
      <c r="T41" s="24" t="n">
        <f aca="false">(N41-O41)</f>
        <v>0.185813279967342</v>
      </c>
      <c r="U41" s="24" t="n">
        <f aca="false">(N41-O41-P41)</f>
        <v>-0.0020599688882022</v>
      </c>
      <c r="V41" s="25"/>
      <c r="W41" s="25"/>
      <c r="X41" s="24" t="n">
        <f aca="false">N41-COS(M41*PI()/180)*H$2/100</f>
        <v>-0.0721789160749988</v>
      </c>
      <c r="Y41" s="24" t="n">
        <f aca="false">SIN(M41*PI()/180)*H$2/100</f>
        <v>0.134585903453311</v>
      </c>
      <c r="Z41" s="24" t="n">
        <f aca="false">SQRT(SUMSQ(X41,Y41))</f>
        <v>0.152719223852486</v>
      </c>
      <c r="AA41" s="24" t="n">
        <f aca="false">DEGREES(ATAN2(X41,Y41))</f>
        <v>118.204823301848</v>
      </c>
      <c r="AB41" s="24" t="n">
        <f aca="false">IF(DEGREES(ATAN2(X41,Y41))&lt;0,360+DEGREES(ATAN2(X41,Y41)),DEGREES(ATAN2(X41,Y41)))</f>
        <v>118.204823301848</v>
      </c>
      <c r="AC41" s="24" t="n">
        <f aca="false">AC40+(X41*(Y41-Y40)/2+X41*(Y42-Y41)/2)^2</f>
        <v>0.00269641077689571</v>
      </c>
      <c r="AD41" s="24" t="n">
        <f aca="false">(Z41-Z40)*100</f>
        <v>-4.46424800508012</v>
      </c>
      <c r="AE41" s="24"/>
    </row>
    <row r="42" customFormat="false" ht="12.75" hidden="false" customHeight="false" outlineLevel="0" collapsed="false">
      <c r="L42" s="20" t="n">
        <f aca="false">Z42*5+L41</f>
        <v>76.2467719828979</v>
      </c>
      <c r="M42" s="1" t="n">
        <v>170</v>
      </c>
      <c r="N42" s="24" t="n">
        <f aca="false">(SUM(O42:R42))</f>
        <v>-0.574392387296741</v>
      </c>
      <c r="O42" s="24" t="n">
        <f aca="false">COS(M42*PI()/180)/$N$6</f>
        <v>-0.775135461372847</v>
      </c>
      <c r="P42" s="24" t="n">
        <f aca="false">$I$2/$J$2*COS(2*M42*PI()/180)/$N$6</f>
        <v>0.203854419074954</v>
      </c>
      <c r="Q42" s="24" t="n">
        <f aca="false">-1/4*($I$2/$J$2)^3*COS(4*M42*PI()/180)/$N$6</f>
        <v>-0.00315605543961049</v>
      </c>
      <c r="R42" s="24" t="n">
        <f aca="false">1/14*($I$2/$J$2)^5*COS(6*M42*PI()/180)/$N$6</f>
        <v>4.47104407625871E-005</v>
      </c>
      <c r="S42" s="25"/>
      <c r="T42" s="24" t="n">
        <f aca="false">(N42-O42)</f>
        <v>0.200743074076106</v>
      </c>
      <c r="U42" s="24" t="n">
        <f aca="false">(N42-O42-P42)</f>
        <v>-0.00311134499884788</v>
      </c>
      <c r="V42" s="25"/>
      <c r="W42" s="25"/>
      <c r="X42" s="24" t="n">
        <f aca="false">N42-COS(M42*PI()/180)*H$2/100</f>
        <v>-0.0622923557303925</v>
      </c>
      <c r="Y42" s="24" t="n">
        <f aca="false">SIN(M42*PI()/180)*H$2/100</f>
        <v>0.0902970523868037</v>
      </c>
      <c r="Z42" s="24" t="n">
        <f aca="false">SQRT(SUMSQ(X42,Y42))</f>
        <v>0.109699112358245</v>
      </c>
      <c r="AA42" s="24" t="n">
        <f aca="false">DEGREES(ATAN2(X42,Y42))</f>
        <v>124.600254406179</v>
      </c>
      <c r="AB42" s="24" t="n">
        <f aca="false">IF(DEGREES(ATAN2(X42,Y42))&lt;0,360+DEGREES(ATAN2(X42,Y42)),DEGREES(ATAN2(X42,Y42)))</f>
        <v>124.600254406179</v>
      </c>
      <c r="AC42" s="24" t="n">
        <f aca="false">AC41+(X42*(Y42-Y41)/2+X42*(Y43-Y42)/2)^2</f>
        <v>0.00270414062806265</v>
      </c>
      <c r="AD42" s="24" t="n">
        <f aca="false">(Z42-Z41)*100</f>
        <v>-4.30201114942404</v>
      </c>
      <c r="AE42" s="24"/>
    </row>
    <row r="43" customFormat="false" ht="12.75" hidden="false" customHeight="false" outlineLevel="0" collapsed="false">
      <c r="L43" s="20" t="n">
        <f aca="false">Z43*5+L42</f>
        <v>76.6078717570045</v>
      </c>
      <c r="M43" s="1" t="n">
        <v>175</v>
      </c>
      <c r="N43" s="24" t="n">
        <f aca="false">(SUM(O43:R43))</f>
        <v>-0.574250506577872</v>
      </c>
      <c r="O43" s="24" t="n">
        <f aca="false">COS(M43*PI()/180)/$N$6</f>
        <v>-0.784098048132402</v>
      </c>
      <c r="P43" s="24" t="n">
        <f aca="false">$I$2/$J$2*COS(2*M43*PI()/180)/$N$6</f>
        <v>0.213641575926085</v>
      </c>
      <c r="Q43" s="24" t="n">
        <f aca="false">-1/4*($I$2/$J$2)^3*COS(4*M43*PI()/180)/$N$6</f>
        <v>-0.00387147512658424</v>
      </c>
      <c r="R43" s="24" t="n">
        <f aca="false">1/14*($I$2/$J$2)^5*COS(6*M43*PI()/180)/$N$6</f>
        <v>7.74407550295994E-005</v>
      </c>
      <c r="S43" s="25"/>
      <c r="T43" s="24" t="n">
        <f aca="false">(N43-O43)</f>
        <v>0.20984754155453</v>
      </c>
      <c r="U43" s="24" t="n">
        <f aca="false">(N43-O43-P43)</f>
        <v>-0.00379403437155465</v>
      </c>
      <c r="V43" s="25"/>
      <c r="W43" s="25"/>
      <c r="X43" s="24" t="n">
        <f aca="false">N43-COS(M43*PI()/180)*H$2/100</f>
        <v>-0.056229263570164</v>
      </c>
      <c r="Y43" s="24" t="n">
        <f aca="false">SIN(M43*PI()/180)*H$2/100</f>
        <v>0.0453209862287825</v>
      </c>
      <c r="Z43" s="24" t="n">
        <f aca="false">SQRT(SUMSQ(X43,Y43))</f>
        <v>0.0722199548213128</v>
      </c>
      <c r="AA43" s="24" t="n">
        <f aca="false">DEGREES(ATAN2(X43,Y43))</f>
        <v>141.131062285915</v>
      </c>
      <c r="AB43" s="24" t="n">
        <f aca="false">IF(DEGREES(ATAN2(X43,Y43))&lt;0,360+DEGREES(ATAN2(X43,Y43)),DEGREES(ATAN2(X43,Y43)))</f>
        <v>141.131062285915</v>
      </c>
      <c r="AC43" s="24" t="n">
        <f aca="false">AC42+(X43*(Y43-Y42)/2+X43*(Y44-Y43)/2)^2</f>
        <v>0.00271058546520186</v>
      </c>
      <c r="AD43" s="24" t="n">
        <f aca="false">(Z43-Z42)*100</f>
        <v>-3.74791575369326</v>
      </c>
      <c r="AE43" s="24"/>
    </row>
    <row r="44" customFormat="false" ht="12.75" hidden="false" customHeight="false" outlineLevel="0" collapsed="false">
      <c r="L44" s="20" t="n">
        <f aca="false">Z44*5+L43</f>
        <v>76.8788035099477</v>
      </c>
      <c r="M44" s="1" t="n">
        <v>180</v>
      </c>
      <c r="N44" s="24" t="n">
        <f aca="false">(SUM(O44:R44))</f>
        <v>-0.574186350588647</v>
      </c>
      <c r="O44" s="24" t="n">
        <f aca="false">COS(M44*PI()/180)/$N$6</f>
        <v>-0.787093175294324</v>
      </c>
      <c r="P44" s="24" t="n">
        <f aca="false">$I$2/$J$2*COS(2*M44*PI()/180)/$N$6</f>
        <v>0.216937341600556</v>
      </c>
      <c r="Q44" s="24" t="n">
        <f aca="false">-1/4*($I$2/$J$2)^3*COS(4*M44*PI()/180)/$N$6</f>
        <v>-0.00411993777640432</v>
      </c>
      <c r="R44" s="24" t="n">
        <f aca="false">1/14*($I$2/$J$2)^5*COS(6*M44*PI()/180)/$N$6</f>
        <v>8.94208815251741E-005</v>
      </c>
      <c r="S44" s="25"/>
      <c r="T44" s="24" t="n">
        <f aca="false">(N44-O44)</f>
        <v>0.212906824705677</v>
      </c>
      <c r="U44" s="24" t="n">
        <f aca="false">(N44-O44-P44)</f>
        <v>-0.00403051689487907</v>
      </c>
      <c r="V44" s="25"/>
      <c r="W44" s="25"/>
      <c r="X44" s="24" t="n">
        <f aca="false">N44-COS(M44*PI()/180)*H$2/100</f>
        <v>-0.0541863505886471</v>
      </c>
      <c r="Y44" s="24" t="n">
        <f aca="false">SIN(M44*PI()/180)*H$2/100</f>
        <v>6.36816335556624E-017</v>
      </c>
      <c r="Z44" s="24" t="n">
        <f aca="false">SQRT(SUMSQ(X44,Y44))</f>
        <v>0.0541863505886471</v>
      </c>
      <c r="AA44" s="24" t="n">
        <f aca="false">DEGREES(ATAN2(X44,Y44))</f>
        <v>180</v>
      </c>
      <c r="AB44" s="24" t="n">
        <f aca="false">IF(DEGREES(ATAN2(X44,Y44))&lt;0,360+DEGREES(ATAN2(X44,Y44)),DEGREES(ATAN2(X44,Y44)))</f>
        <v>180</v>
      </c>
      <c r="AC44" s="24" t="n">
        <f aca="false">AC43+(X44*(Y44-Y43)/2+X44*(Y45-Y44)/2)^2</f>
        <v>0.00271661631495615</v>
      </c>
      <c r="AD44" s="24" t="n">
        <f aca="false">(Z44-Z43)*100</f>
        <v>-1.80336042326657</v>
      </c>
      <c r="AE44" s="24"/>
    </row>
    <row r="45" customFormat="false" ht="12.75" hidden="false" customHeight="false" outlineLevel="0" collapsed="false">
      <c r="L45" s="20" t="n">
        <f aca="false">Z45*5+L44</f>
        <v>77.2399032840543</v>
      </c>
      <c r="M45" s="1" t="n">
        <v>185</v>
      </c>
      <c r="N45" s="24" t="n">
        <f aca="false">(SUM(O45:R45))</f>
        <v>-0.574250506577872</v>
      </c>
      <c r="O45" s="24" t="n">
        <f aca="false">COS(M45*PI()/180)/$N$6</f>
        <v>-0.784098048132402</v>
      </c>
      <c r="P45" s="24" t="n">
        <f aca="false">$I$2/$J$2*COS(2*M45*PI()/180)/$N$6</f>
        <v>0.213641575926085</v>
      </c>
      <c r="Q45" s="24" t="n">
        <f aca="false">-1/4*($I$2/$J$2)^3*COS(4*M45*PI()/180)/$N$6</f>
        <v>-0.00387147512658424</v>
      </c>
      <c r="R45" s="24" t="n">
        <f aca="false">1/14*($I$2/$J$2)^5*COS(6*M45*PI()/180)/$N$6</f>
        <v>7.74407550295993E-005</v>
      </c>
      <c r="S45" s="25"/>
      <c r="T45" s="24" t="n">
        <f aca="false">(N45-O45)</f>
        <v>0.20984754155453</v>
      </c>
      <c r="U45" s="24" t="n">
        <f aca="false">(N45-O45-P45)</f>
        <v>-0.00379403437155468</v>
      </c>
      <c r="V45" s="25"/>
      <c r="W45" s="25"/>
      <c r="X45" s="24" t="n">
        <f aca="false">N45-COS(M45*PI()/180)*H$2/100</f>
        <v>-0.056229263570164</v>
      </c>
      <c r="Y45" s="24" t="n">
        <f aca="false">SIN(M45*PI()/180)*H$2/100</f>
        <v>-0.0453209862287821</v>
      </c>
      <c r="Z45" s="24" t="n">
        <f aca="false">SQRT(SUMSQ(X45,Y45))</f>
        <v>0.0722199548213126</v>
      </c>
      <c r="AA45" s="24" t="n">
        <f aca="false">DEGREES(ATAN2(X45,Y45))</f>
        <v>-141.131062285915</v>
      </c>
      <c r="AB45" s="24" t="n">
        <f aca="false">IF(DEGREES(ATAN2(X45,Y45))&lt;0,360+DEGREES(ATAN2(X45,Y45)),DEGREES(ATAN2(X45,Y45)))</f>
        <v>218.868937714085</v>
      </c>
      <c r="AC45" s="24"/>
      <c r="AD45" s="24" t="n">
        <f aca="false">(Z45-Z44)*100</f>
        <v>1.80336042326655</v>
      </c>
      <c r="AE45" s="24"/>
    </row>
    <row r="46" customFormat="false" ht="12.75" hidden="false" customHeight="false" outlineLevel="0" collapsed="false">
      <c r="L46" s="20" t="n">
        <f aca="false">Z46*5+L45</f>
        <v>77.7883988458455</v>
      </c>
      <c r="M46" s="1" t="n">
        <v>190</v>
      </c>
      <c r="N46" s="24" t="n">
        <f aca="false">(SUM(O46:R46))</f>
        <v>-0.574392387296741</v>
      </c>
      <c r="O46" s="24" t="n">
        <f aca="false">COS(M46*PI()/180)/$N$6</f>
        <v>-0.775135461372847</v>
      </c>
      <c r="P46" s="24" t="n">
        <f aca="false">$I$2/$J$2*COS(2*M46*PI()/180)/$N$6</f>
        <v>0.203854419074954</v>
      </c>
      <c r="Q46" s="24" t="n">
        <f aca="false">-1/4*($I$2/$J$2)^3*COS(4*M46*PI()/180)/$N$6</f>
        <v>-0.00315605543961048</v>
      </c>
      <c r="R46" s="24" t="n">
        <f aca="false">1/14*($I$2/$J$2)^5*COS(6*M46*PI()/180)/$N$6</f>
        <v>4.4710440762587E-005</v>
      </c>
      <c r="S46" s="25"/>
      <c r="T46" s="24" t="n">
        <f aca="false">(N46-O46)</f>
        <v>0.200743074076106</v>
      </c>
      <c r="U46" s="24" t="n">
        <f aca="false">(N46-O46-P46)</f>
        <v>-0.00311134499884794</v>
      </c>
      <c r="V46" s="25"/>
      <c r="W46" s="25"/>
      <c r="X46" s="24" t="n">
        <f aca="false">N46-COS(M46*PI()/180)*H$2/100</f>
        <v>-0.0622923557303926</v>
      </c>
      <c r="Y46" s="24" t="n">
        <f aca="false">SIN(M46*PI()/180)*H$2/100</f>
        <v>-0.0902970523868038</v>
      </c>
      <c r="Z46" s="24" t="n">
        <f aca="false">SQRT(SUMSQ(X46,Y46))</f>
        <v>0.109699112358246</v>
      </c>
      <c r="AA46" s="24" t="n">
        <f aca="false">DEGREES(ATAN2(X46,Y46))</f>
        <v>-124.600254406179</v>
      </c>
      <c r="AB46" s="24" t="n">
        <f aca="false">IF(DEGREES(ATAN2(X46,Y46))&lt;0,360+DEGREES(ATAN2(X46,Y46)),DEGREES(ATAN2(X46,Y46)))</f>
        <v>235.399745593821</v>
      </c>
      <c r="AC46" s="24"/>
      <c r="AD46" s="24" t="n">
        <f aca="false">(Z46-Z45)*100</f>
        <v>3.74791575369329</v>
      </c>
      <c r="AE46" s="24"/>
    </row>
    <row r="47" customFormat="false" ht="12.75" hidden="false" customHeight="false" outlineLevel="0" collapsed="false">
      <c r="L47" s="20" t="n">
        <f aca="false">Z47*5+L46</f>
        <v>78.5519949651079</v>
      </c>
      <c r="M47" s="1" t="n">
        <v>195</v>
      </c>
      <c r="N47" s="24" t="n">
        <f aca="false">(SUM(O47:R47))</f>
        <v>-0.574460345745314</v>
      </c>
      <c r="O47" s="24" t="n">
        <f aca="false">COS(M47*PI()/180)/$N$6</f>
        <v>-0.760273625712656</v>
      </c>
      <c r="P47" s="24" t="n">
        <f aca="false">$I$2/$J$2*COS(2*M47*PI()/180)/$N$6</f>
        <v>0.187873248855544</v>
      </c>
      <c r="Q47" s="24" t="n">
        <f aca="false">-1/4*($I$2/$J$2)^3*COS(4*M47*PI()/180)/$N$6</f>
        <v>-0.00205996888820216</v>
      </c>
      <c r="R47" s="24" t="n">
        <f aca="false">1/14*($I$2/$J$2)^5*COS(6*M47*PI()/180)/$N$6</f>
        <v>-8.76625468635621E-020</v>
      </c>
      <c r="S47" s="25"/>
      <c r="T47" s="24" t="n">
        <f aca="false">(N47-O47)</f>
        <v>0.185813279967342</v>
      </c>
      <c r="U47" s="24" t="n">
        <f aca="false">(N47-O47-P47)</f>
        <v>-0.0020599688882022</v>
      </c>
      <c r="V47" s="25"/>
      <c r="W47" s="25"/>
      <c r="X47" s="24" t="n">
        <f aca="false">N47-COS(M47*PI()/180)*H$2/100</f>
        <v>-0.0721789160749987</v>
      </c>
      <c r="Y47" s="24" t="n">
        <f aca="false">SIN(M47*PI()/180)*H$2/100</f>
        <v>-0.134585903453311</v>
      </c>
      <c r="Z47" s="24" t="n">
        <f aca="false">SQRT(SUMSQ(X47,Y47))</f>
        <v>0.152719223852485</v>
      </c>
      <c r="AA47" s="24" t="n">
        <f aca="false">DEGREES(ATAN2(X47,Y47))</f>
        <v>-118.204823301848</v>
      </c>
      <c r="AB47" s="24" t="n">
        <f aca="false">IF(DEGREES(ATAN2(X47,Y47))&lt;0,360+DEGREES(ATAN2(X47,Y47)),DEGREES(ATAN2(X47,Y47)))</f>
        <v>241.795176698152</v>
      </c>
      <c r="AC47" s="24"/>
      <c r="AD47" s="24" t="n">
        <f aca="false">(Z47-Z46)*100</f>
        <v>4.30201114942399</v>
      </c>
      <c r="AE47" s="24"/>
    </row>
    <row r="48" customFormat="false" ht="12.75" hidden="false" customHeight="false" outlineLevel="0" collapsed="false">
      <c r="L48" s="20" t="n">
        <f aca="false">Z48*5+L47</f>
        <v>79.5388034846244</v>
      </c>
      <c r="M48" s="1" t="n">
        <v>200</v>
      </c>
      <c r="N48" s="24" t="n">
        <f aca="false">(SUM(O48:R48))</f>
        <v>-0.574202133784653</v>
      </c>
      <c r="O48" s="24" t="n">
        <f aca="false">COS(M48*PI()/180)/$N$6</f>
        <v>-0.739625648695025</v>
      </c>
      <c r="P48" s="24" t="n">
        <f aca="false">$I$2/$J$2*COS(2*M48*PI()/180)/$N$6</f>
        <v>0.166183645038109</v>
      </c>
      <c r="Q48" s="24" t="n">
        <f aca="false">-1/4*($I$2/$J$2)^3*COS(4*M48*PI()/180)/$N$6</f>
        <v>-0.000715419686973756</v>
      </c>
      <c r="R48" s="24" t="n">
        <f aca="false">1/14*($I$2/$J$2)^5*COS(6*M48*PI()/180)/$N$6</f>
        <v>-4.47104407625871E-005</v>
      </c>
      <c r="S48" s="25"/>
      <c r="T48" s="24" t="n">
        <f aca="false">(N48-O48)</f>
        <v>0.165423514910373</v>
      </c>
      <c r="U48" s="24" t="n">
        <f aca="false">(N48-O48-P48)</f>
        <v>-0.000760130127736403</v>
      </c>
      <c r="V48" s="25"/>
      <c r="W48" s="25"/>
      <c r="X48" s="24" t="n">
        <f aca="false">N48-COS(M48*PI()/180)*H$2/100</f>
        <v>-0.0855619709759802</v>
      </c>
      <c r="Y48" s="24" t="n">
        <f aca="false">SIN(M48*PI()/180)*H$2/100</f>
        <v>-0.177850474529348</v>
      </c>
      <c r="Z48" s="24" t="n">
        <f aca="false">SQRT(SUMSQ(X48,Y48))</f>
        <v>0.197361703903287</v>
      </c>
      <c r="AA48" s="24" t="n">
        <f aca="false">DEGREES(ATAN2(X48,Y48))</f>
        <v>-115.691712263617</v>
      </c>
      <c r="AB48" s="24" t="n">
        <f aca="false">IF(DEGREES(ATAN2(X48,Y48))&lt;0,360+DEGREES(ATAN2(X48,Y48)),DEGREES(ATAN2(X48,Y48)))</f>
        <v>244.308287736383</v>
      </c>
      <c r="AC48" s="24"/>
      <c r="AD48" s="24" t="n">
        <f aca="false">(Z48-Z47)*100</f>
        <v>4.46424800508014</v>
      </c>
      <c r="AE48" s="24"/>
    </row>
    <row r="49" customFormat="false" ht="12.75" hidden="false" customHeight="false" outlineLevel="0" collapsed="false">
      <c r="L49" s="20" t="n">
        <f aca="false">Z49*5+L48</f>
        <v>80.7501690518289</v>
      </c>
      <c r="M49" s="1" t="n">
        <v>205</v>
      </c>
      <c r="N49" s="24" t="n">
        <f aca="false">(SUM(O49:R49))</f>
        <v>-0.573266059701531</v>
      </c>
      <c r="O49" s="24" t="n">
        <f aca="false">COS(M49*PI()/180)/$N$6</f>
        <v>-0.713348673892649</v>
      </c>
      <c r="P49" s="24" t="n">
        <f aca="false">$I$2/$J$2*COS(2*M49*PI()/180)/$N$6</f>
        <v>0.139444635259173</v>
      </c>
      <c r="Q49" s="24" t="n">
        <f aca="false">-1/4*($I$2/$J$2)^3*COS(4*M49*PI()/180)/$N$6</f>
        <v>0.000715419686973751</v>
      </c>
      <c r="R49" s="24" t="n">
        <f aca="false">1/14*($I$2/$J$2)^5*COS(6*M49*PI()/180)/$N$6</f>
        <v>-7.74407550295994E-005</v>
      </c>
      <c r="S49" s="25"/>
      <c r="T49" s="24" t="n">
        <f aca="false">(N49-O49)</f>
        <v>0.140082614191118</v>
      </c>
      <c r="U49" s="24" t="n">
        <f aca="false">(N49-O49-P49)</f>
        <v>0.0006379789319442</v>
      </c>
      <c r="V49" s="25"/>
      <c r="W49" s="25"/>
      <c r="X49" s="24" t="n">
        <f aca="false">N49-COS(M49*PI()/180)*H$2/100</f>
        <v>-0.101986010442473</v>
      </c>
      <c r="Y49" s="24" t="n">
        <f aca="false">SIN(M49*PI()/180)*H$2/100</f>
        <v>-0.219761496105164</v>
      </c>
      <c r="Z49" s="24" t="n">
        <f aca="false">SQRT(SUMSQ(X49,Y49))</f>
        <v>0.24227311344091</v>
      </c>
      <c r="AA49" s="24" t="n">
        <f aca="false">DEGREES(ATAN2(X49,Y49))</f>
        <v>-114.894877584703</v>
      </c>
      <c r="AB49" s="24" t="n">
        <f aca="false">IF(DEGREES(ATAN2(X49,Y49))&lt;0,360+DEGREES(ATAN2(X49,Y49)),DEGREES(ATAN2(X49,Y49)))</f>
        <v>245.105122415297</v>
      </c>
      <c r="AC49" s="24"/>
      <c r="AD49" s="24" t="n">
        <f aca="false">(Z49-Z48)*100</f>
        <v>4.49114095376232</v>
      </c>
      <c r="AE49" s="24"/>
    </row>
    <row r="50" customFormat="false" ht="12.75" hidden="false" customHeight="false" outlineLevel="0" collapsed="false">
      <c r="L50" s="20" t="n">
        <f aca="false">Z50*5+L49</f>
        <v>82.1837800418459</v>
      </c>
      <c r="M50" s="1" t="n">
        <v>210</v>
      </c>
      <c r="N50" s="24" t="n">
        <f aca="false">(SUM(O50:R50))</f>
        <v>-0.571203466143288</v>
      </c>
      <c r="O50" s="24" t="n">
        <f aca="false">COS(M50*PI()/180)/$N$6</f>
        <v>-0.681642684950243</v>
      </c>
      <c r="P50" s="24" t="n">
        <f aca="false">$I$2/$J$2*COS(2*M50*PI()/180)/$N$6</f>
        <v>0.108468670800278</v>
      </c>
      <c r="Q50" s="24" t="n">
        <f aca="false">-1/4*($I$2/$J$2)^3*COS(4*M50*PI()/180)/$N$6</f>
        <v>0.00205996888820216</v>
      </c>
      <c r="R50" s="24" t="n">
        <f aca="false">1/14*($I$2/$J$2)^5*COS(6*M50*PI()/180)/$N$6</f>
        <v>-8.94208815251741E-005</v>
      </c>
      <c r="S50" s="25"/>
      <c r="T50" s="24" t="n">
        <f aca="false">(N50-O50)</f>
        <v>0.110439218806955</v>
      </c>
      <c r="U50" s="24" t="n">
        <f aca="false">(N50-O50-P50)</f>
        <v>0.00197054800667698</v>
      </c>
      <c r="V50" s="25"/>
      <c r="W50" s="25"/>
      <c r="X50" s="24" t="n">
        <f aca="false">N50-COS(M50*PI()/180)*H$2/100</f>
        <v>-0.12087025617538</v>
      </c>
      <c r="Y50" s="24" t="n">
        <f aca="false">SIN(M50*PI()/180)*H$2/100</f>
        <v>-0.26</v>
      </c>
      <c r="Z50" s="24" t="n">
        <f aca="false">SQRT(SUMSQ(X50,Y50))</f>
        <v>0.286722198003402</v>
      </c>
      <c r="AA50" s="24" t="n">
        <f aca="false">DEGREES(ATAN2(X50,Y50))</f>
        <v>-114.933038122099</v>
      </c>
      <c r="AB50" s="24" t="n">
        <f aca="false">IF(DEGREES(ATAN2(X50,Y50))&lt;0,360+DEGREES(ATAN2(X50,Y50)),DEGREES(ATAN2(X50,Y50)))</f>
        <v>245.066961877901</v>
      </c>
      <c r="AC50" s="24"/>
      <c r="AD50" s="24" t="n">
        <f aca="false">(Z50-Z49)*100</f>
        <v>4.44490845624918</v>
      </c>
      <c r="AE50" s="24"/>
    </row>
    <row r="51" customFormat="false" ht="12.75" hidden="false" customHeight="false" outlineLevel="0" collapsed="false">
      <c r="L51" s="20" t="n">
        <f aca="false">Z51*5+L50</f>
        <v>83.834425310992</v>
      </c>
      <c r="M51" s="1" t="n">
        <v>215</v>
      </c>
      <c r="N51" s="24" t="n">
        <f aca="false">(SUM(O51:R51))</f>
        <v>-0.567473428236767</v>
      </c>
      <c r="O51" s="24" t="n">
        <f aca="false">COS(M51*PI()/180)/$N$6</f>
        <v>-0.644748983588259</v>
      </c>
      <c r="P51" s="24" t="n">
        <f aca="false">$I$2/$J$2*COS(2*M51*PI()/180)/$N$6</f>
        <v>0.0741969406669118</v>
      </c>
      <c r="Q51" s="24" t="n">
        <f aca="false">-1/4*($I$2/$J$2)^3*COS(4*M51*PI()/180)/$N$6</f>
        <v>0.00315605543961048</v>
      </c>
      <c r="R51" s="24" t="n">
        <f aca="false">1/14*($I$2/$J$2)^5*COS(6*M51*PI()/180)/$N$6</f>
        <v>-7.74407550295995E-005</v>
      </c>
      <c r="S51" s="25"/>
      <c r="T51" s="24" t="n">
        <f aca="false">(N51-O51)</f>
        <v>0.0772755553514927</v>
      </c>
      <c r="U51" s="24" t="n">
        <f aca="false">(N51-O51-P51)</f>
        <v>0.0030786146845809</v>
      </c>
      <c r="V51" s="25"/>
      <c r="W51" s="25"/>
      <c r="X51" s="24" t="n">
        <f aca="false">N51-COS(M51*PI()/180)*H$2/100</f>
        <v>-0.141514365206491</v>
      </c>
      <c r="Y51" s="24" t="n">
        <f aca="false">SIN(M51*PI()/180)*H$2/100</f>
        <v>-0.298259746902544</v>
      </c>
      <c r="Z51" s="24" t="n">
        <f aca="false">SQRT(SUMSQ(X51,Y51))</f>
        <v>0.330129053829204</v>
      </c>
      <c r="AA51" s="24" t="n">
        <f aca="false">DEGREES(ATAN2(X51,Y51))</f>
        <v>-115.382789558909</v>
      </c>
      <c r="AB51" s="24" t="n">
        <f aca="false">IF(DEGREES(ATAN2(X51,Y51))&lt;0,360+DEGREES(ATAN2(X51,Y51)),DEGREES(ATAN2(X51,Y51)))</f>
        <v>244.617210441091</v>
      </c>
      <c r="AC51" s="24"/>
      <c r="AD51" s="24" t="n">
        <f aca="false">(Z51-Z50)*100</f>
        <v>4.34068558258023</v>
      </c>
      <c r="AE51" s="24"/>
    </row>
    <row r="52" customFormat="false" ht="12.75" hidden="false" customHeight="false" outlineLevel="0" collapsed="false">
      <c r="L52" s="20" t="n">
        <f aca="false">Z52*5+L51</f>
        <v>85.6940414641653</v>
      </c>
      <c r="M52" s="1" t="n">
        <v>220</v>
      </c>
      <c r="N52" s="24" t="n">
        <f aca="false">(SUM(O52:R52))</f>
        <v>-0.561450814428422</v>
      </c>
      <c r="O52" s="24" t="n">
        <f aca="false">COS(M52*PI()/180)/$N$6</f>
        <v>-0.602948353151088</v>
      </c>
      <c r="P52" s="24" t="n">
        <f aca="false">$I$2/$J$2*COS(2*M52*PI()/180)/$N$6</f>
        <v>0.0376707740368449</v>
      </c>
      <c r="Q52" s="24" t="n">
        <f aca="false">-1/4*($I$2/$J$2)^3*COS(4*M52*PI()/180)/$N$6</f>
        <v>0.00387147512658424</v>
      </c>
      <c r="R52" s="24" t="n">
        <f aca="false">1/14*($I$2/$J$2)^5*COS(6*M52*PI()/180)/$N$6</f>
        <v>-4.47104407625872E-005</v>
      </c>
      <c r="S52" s="25"/>
      <c r="T52" s="24" t="n">
        <f aca="false">(N52-O52)</f>
        <v>0.0414975387226665</v>
      </c>
      <c r="U52" s="24" t="n">
        <f aca="false">(N52-O52-P52)</f>
        <v>0.00382676468582162</v>
      </c>
      <c r="V52" s="25"/>
      <c r="W52" s="25"/>
      <c r="X52" s="24" t="n">
        <f aca="false">N52-COS(M52*PI()/180)*H$2/100</f>
        <v>-0.163107704006553</v>
      </c>
      <c r="Y52" s="24" t="n">
        <f aca="false">SIN(M52*PI()/180)*H$2/100</f>
        <v>-0.334249557037</v>
      </c>
      <c r="Z52" s="24" t="n">
        <f aca="false">SQRT(SUMSQ(X52,Y52))</f>
        <v>0.371923230634657</v>
      </c>
      <c r="AA52" s="24" t="n">
        <f aca="false">DEGREES(ATAN2(X52,Y52))</f>
        <v>-116.011534177867</v>
      </c>
      <c r="AB52" s="24" t="n">
        <f aca="false">IF(DEGREES(ATAN2(X52,Y52))&lt;0,360+DEGREES(ATAN2(X52,Y52)),DEGREES(ATAN2(X52,Y52)))</f>
        <v>243.988465822133</v>
      </c>
      <c r="AC52" s="24"/>
      <c r="AD52" s="24" t="n">
        <f aca="false">(Z52-Z51)*100</f>
        <v>4.17941768054531</v>
      </c>
      <c r="AE52" s="24"/>
    </row>
    <row r="53" customFormat="false" ht="12.75" hidden="false" customHeight="false" outlineLevel="0" collapsed="false">
      <c r="L53" s="20" t="n">
        <f aca="false">Z53*5+L52</f>
        <v>87.7515286764987</v>
      </c>
      <c r="M53" s="1" t="n">
        <v>225</v>
      </c>
      <c r="N53" s="24" t="n">
        <f aca="false">(SUM(O53:R53))</f>
        <v>-0.552438983899864</v>
      </c>
      <c r="O53" s="24" t="n">
        <f aca="false">COS(M53*PI()/180)/$N$6</f>
        <v>-0.556558921676268</v>
      </c>
      <c r="P53" s="24" t="n">
        <f aca="false">$I$2/$J$2*COS(2*M53*PI()/180)/$N$6</f>
        <v>6.64179052516641E-017</v>
      </c>
      <c r="Q53" s="24" t="n">
        <f aca="false">-1/4*($I$2/$J$2)^3*COS(4*M53*PI()/180)/$N$6</f>
        <v>0.00411993777640432</v>
      </c>
      <c r="R53" s="24" t="n">
        <f aca="false">1/14*($I$2/$J$2)^5*COS(6*M53*PI()/180)/$N$6</f>
        <v>7.67116472298882E-020</v>
      </c>
      <c r="S53" s="25"/>
      <c r="T53" s="24" t="n">
        <f aca="false">(N53-O53)</f>
        <v>0.0041199377764044</v>
      </c>
      <c r="U53" s="24" t="n">
        <f aca="false">(N53-O53-P53)</f>
        <v>0.00411993777640434</v>
      </c>
      <c r="V53" s="25"/>
      <c r="W53" s="25"/>
      <c r="X53" s="24" t="n">
        <f aca="false">N53-COS(M53*PI()/180)*H$2/100</f>
        <v>-0.184743457682859</v>
      </c>
      <c r="Y53" s="24" t="n">
        <f aca="false">SIN(M53*PI()/180)*H$2/100</f>
        <v>-0.367695526217005</v>
      </c>
      <c r="Z53" s="24" t="n">
        <f aca="false">SQRT(SUMSQ(X53,Y53))</f>
        <v>0.41149744246668</v>
      </c>
      <c r="AA53" s="24" t="n">
        <f aca="false">DEGREES(ATAN2(X53,Y53))</f>
        <v>-116.676598898503</v>
      </c>
      <c r="AB53" s="24" t="n">
        <f aca="false">IF(DEGREES(ATAN2(X53,Y53))&lt;0,360+DEGREES(ATAN2(X53,Y53)),DEGREES(ATAN2(X53,Y53)))</f>
        <v>243.323401101497</v>
      </c>
      <c r="AC53" s="24"/>
      <c r="AD53" s="24" t="n">
        <f aca="false">(Z53-Z52)*100</f>
        <v>3.95742118320225</v>
      </c>
      <c r="AE53" s="24"/>
    </row>
    <row r="54" customFormat="false" ht="12.75" hidden="false" customHeight="false" outlineLevel="0" collapsed="false">
      <c r="L54" s="20" t="n">
        <f aca="false">Z54*5+L53</f>
        <v>89.992523560114</v>
      </c>
      <c r="M54" s="1" t="n">
        <v>230</v>
      </c>
      <c r="N54" s="24" t="n">
        <f aca="false">(SUM(O54:R54))</f>
        <v>-0.539688329217525</v>
      </c>
      <c r="O54" s="24" t="n">
        <f aca="false">COS(M54*PI()/180)/$N$6</f>
        <v>-0.505933740748027</v>
      </c>
      <c r="P54" s="24" t="n">
        <f aca="false">$I$2/$J$2*COS(2*M54*PI()/180)/$N$6</f>
        <v>-0.0376707740368447</v>
      </c>
      <c r="Q54" s="24" t="n">
        <f aca="false">-1/4*($I$2/$J$2)^3*COS(4*M54*PI()/180)/$N$6</f>
        <v>0.00387147512658424</v>
      </c>
      <c r="R54" s="24" t="n">
        <f aca="false">1/14*($I$2/$J$2)^5*COS(6*M54*PI()/180)/$N$6</f>
        <v>4.47104407625871E-005</v>
      </c>
      <c r="S54" s="25"/>
      <c r="T54" s="24" t="n">
        <f aca="false">(N54-O54)</f>
        <v>-0.0337545884694979</v>
      </c>
      <c r="U54" s="24" t="n">
        <f aca="false">(N54-O54-P54)</f>
        <v>0.00391618556734688</v>
      </c>
      <c r="V54" s="25"/>
      <c r="W54" s="25"/>
      <c r="X54" s="24" t="n">
        <f aca="false">N54-COS(M54*PI()/180)*H$2/100</f>
        <v>-0.205438772180524</v>
      </c>
      <c r="Y54" s="24" t="n">
        <f aca="false">SIN(M54*PI()/180)*H$2/100</f>
        <v>-0.398343110421869</v>
      </c>
      <c r="Z54" s="24" t="n">
        <f aca="false">SQRT(SUMSQ(X54,Y54))</f>
        <v>0.448198976723074</v>
      </c>
      <c r="AA54" s="24" t="n">
        <f aca="false">DEGREES(ATAN2(X54,Y54))</f>
        <v>-117.281661101084</v>
      </c>
      <c r="AB54" s="24" t="n">
        <f aca="false">IF(DEGREES(ATAN2(X54,Y54))&lt;0,360+DEGREES(ATAN2(X54,Y54)),DEGREES(ATAN2(X54,Y54)))</f>
        <v>242.718338898916</v>
      </c>
      <c r="AC54" s="24"/>
      <c r="AD54" s="24" t="n">
        <f aca="false">(Z54-Z53)*100</f>
        <v>3.67015342563938</v>
      </c>
      <c r="AE54" s="24"/>
    </row>
    <row r="55" customFormat="false" ht="12.75" hidden="false" customHeight="false" outlineLevel="0" collapsed="false">
      <c r="L55" s="20" t="n">
        <f aca="false">Z55*5+L54</f>
        <v>92.3992310320683</v>
      </c>
      <c r="M55" s="1" t="n">
        <v>235</v>
      </c>
      <c r="N55" s="24" t="n">
        <f aca="false">(SUM(O55:R55))</f>
        <v>-0.522421543033819</v>
      </c>
      <c r="O55" s="24" t="n">
        <f aca="false">COS(M55*PI()/180)/$N$6</f>
        <v>-0.451458098561548</v>
      </c>
      <c r="P55" s="24" t="n">
        <f aca="false">$I$2/$J$2*COS(2*M55*PI()/180)/$N$6</f>
        <v>-0.0741969406669115</v>
      </c>
      <c r="Q55" s="24" t="n">
        <f aca="false">-1/4*($I$2/$J$2)^3*COS(4*M55*PI()/180)/$N$6</f>
        <v>0.00315605543961049</v>
      </c>
      <c r="R55" s="24" t="n">
        <f aca="false">1/14*($I$2/$J$2)^5*COS(6*M55*PI()/180)/$N$6</f>
        <v>7.74407550295994E-005</v>
      </c>
      <c r="S55" s="25"/>
      <c r="T55" s="24" t="n">
        <f aca="false">(N55-O55)</f>
        <v>-0.0709634444722714</v>
      </c>
      <c r="U55" s="24" t="n">
        <f aca="false">(N55-O55-P55)</f>
        <v>0.00323349619464002</v>
      </c>
      <c r="V55" s="25"/>
      <c r="W55" s="25"/>
      <c r="X55" s="24" t="n">
        <f aca="false">N55-COS(M55*PI()/180)*H$2/100</f>
        <v>-0.224161796131275</v>
      </c>
      <c r="Y55" s="24" t="n">
        <f aca="false">SIN(M55*PI()/180)*H$2/100</f>
        <v>-0.425959063030276</v>
      </c>
      <c r="Z55" s="24" t="n">
        <f aca="false">SQRT(SUMSQ(X55,Y55))</f>
        <v>0.481341494390863</v>
      </c>
      <c r="AA55" s="24" t="n">
        <f aca="false">DEGREES(ATAN2(X55,Y55))</f>
        <v>-117.755677132651</v>
      </c>
      <c r="AB55" s="24" t="n">
        <f aca="false">IF(DEGREES(ATAN2(X55,Y55))&lt;0,360+DEGREES(ATAN2(X55,Y55)),DEGREES(ATAN2(X55,Y55)))</f>
        <v>242.244322867349</v>
      </c>
      <c r="AC55" s="24"/>
      <c r="AD55" s="24" t="n">
        <f aca="false">(Z55-Z54)*100</f>
        <v>3.31425176677899</v>
      </c>
      <c r="AE55" s="24"/>
    </row>
    <row r="56" customFormat="false" ht="12.75" hidden="false" customHeight="false" outlineLevel="0" collapsed="false">
      <c r="L56" s="20" t="n">
        <f aca="false">Z56*5+L55</f>
        <v>94.9503858438963</v>
      </c>
      <c r="M56" s="1" t="n">
        <v>240</v>
      </c>
      <c r="N56" s="24" t="n">
        <f aca="false">(SUM(O56:R56))</f>
        <v>-0.499865868677712</v>
      </c>
      <c r="O56" s="24" t="n">
        <f aca="false">COS(M56*PI()/180)/$N$6</f>
        <v>-0.393546587647162</v>
      </c>
      <c r="P56" s="24" t="n">
        <f aca="false">$I$2/$J$2*COS(2*M56*PI()/180)/$N$6</f>
        <v>-0.108468670800278</v>
      </c>
      <c r="Q56" s="24" t="n">
        <f aca="false">-1/4*($I$2/$J$2)^3*COS(4*M56*PI()/180)/$N$6</f>
        <v>0.00205996888820216</v>
      </c>
      <c r="R56" s="24" t="n">
        <f aca="false">1/14*($I$2/$J$2)^5*COS(6*M56*PI()/180)/$N$6</f>
        <v>8.94208815251741E-005</v>
      </c>
      <c r="S56" s="25"/>
      <c r="T56" s="24" t="n">
        <f aca="false">(N56-O56)</f>
        <v>-0.10631928103055</v>
      </c>
      <c r="U56" s="24" t="n">
        <f aca="false">(N56-O56-P56)</f>
        <v>0.00214938976972737</v>
      </c>
      <c r="V56" s="25"/>
      <c r="W56" s="25"/>
      <c r="X56" s="24" t="n">
        <f aca="false">N56-COS(M56*PI()/180)*H$2/100</f>
        <v>-0.239865868677712</v>
      </c>
      <c r="Y56" s="24" t="n">
        <f aca="false">SIN(M56*PI()/180)*H$2/100</f>
        <v>-0.450333209967908</v>
      </c>
      <c r="Z56" s="24" t="n">
        <f aca="false">SQRT(SUMSQ(X56,Y56))</f>
        <v>0.510230962365587</v>
      </c>
      <c r="AA56" s="24" t="n">
        <f aca="false">DEGREES(ATAN2(X56,Y56))</f>
        <v>-118.041588634358</v>
      </c>
      <c r="AB56" s="24" t="n">
        <f aca="false">IF(DEGREES(ATAN2(X56,Y56))&lt;0,360+DEGREES(ATAN2(X56,Y56)),DEGREES(ATAN2(X56,Y56)))</f>
        <v>241.958411365642</v>
      </c>
      <c r="AC56" s="24"/>
      <c r="AD56" s="24" t="n">
        <f aca="false">(Z56-Z55)*100</f>
        <v>2.88894679747239</v>
      </c>
      <c r="AE56" s="24"/>
    </row>
    <row r="57" customFormat="false" ht="12.75" hidden="false" customHeight="false" outlineLevel="0" collapsed="false">
      <c r="L57" s="20" t="n">
        <f aca="false">Z57*5+L56</f>
        <v>97.6213984822492</v>
      </c>
      <c r="M57" s="1" t="n">
        <v>245</v>
      </c>
      <c r="N57" s="24" t="n">
        <f aca="false">(SUM(O57:R57))</f>
        <v>-0.471291724388025</v>
      </c>
      <c r="O57" s="24" t="n">
        <f aca="false">COS(M57*PI()/180)/$N$6</f>
        <v>-0.332639949570855</v>
      </c>
      <c r="P57" s="24" t="n">
        <f aca="false">$I$2/$J$2*COS(2*M57*PI()/180)/$N$6</f>
        <v>-0.139444635259173</v>
      </c>
      <c r="Q57" s="24" t="n">
        <f aca="false">-1/4*($I$2/$J$2)^3*COS(4*M57*PI()/180)/$N$6</f>
        <v>0.000715419686973764</v>
      </c>
      <c r="R57" s="24" t="n">
        <f aca="false">1/14*($I$2/$J$2)^5*COS(6*M57*PI()/180)/$N$6</f>
        <v>7.74407550295995E-005</v>
      </c>
      <c r="S57" s="25"/>
      <c r="T57" s="24" t="n">
        <f aca="false">(N57-O57)</f>
        <v>-0.13865177481717</v>
      </c>
      <c r="U57" s="24" t="n">
        <f aca="false">(N57-O57-P57)</f>
        <v>0.000792860442003329</v>
      </c>
      <c r="V57" s="25"/>
      <c r="W57" s="25"/>
      <c r="X57" s="24" t="n">
        <f aca="false">N57-COS(M57*PI()/180)*H$2/100</f>
        <v>-0.251530228282861</v>
      </c>
      <c r="Y57" s="24" t="n">
        <f aca="false">SIN(M57*PI()/180)*H$2/100</f>
        <v>-0.471280049259058</v>
      </c>
      <c r="Z57" s="24" t="n">
        <f aca="false">SQRT(SUMSQ(X57,Y57))</f>
        <v>0.534202527670591</v>
      </c>
      <c r="AA57" s="24" t="n">
        <f aca="false">DEGREES(ATAN2(X57,Y57))</f>
        <v>-118.089603728997</v>
      </c>
      <c r="AB57" s="24" t="n">
        <f aca="false">IF(DEGREES(ATAN2(X57,Y57))&lt;0,360+DEGREES(ATAN2(X57,Y57)),DEGREES(ATAN2(X57,Y57)))</f>
        <v>241.910396271003</v>
      </c>
      <c r="AC57" s="24"/>
      <c r="AD57" s="24" t="n">
        <f aca="false">(Z57-Z56)*100</f>
        <v>2.39715653050033</v>
      </c>
      <c r="AE57" s="24"/>
    </row>
    <row r="58" customFormat="false" ht="12.75" hidden="false" customHeight="false" outlineLevel="0" collapsed="false">
      <c r="L58" s="20" t="n">
        <f aca="false">Z58*5+L57</f>
        <v>100.384726823115</v>
      </c>
      <c r="M58" s="1" t="n">
        <v>250</v>
      </c>
      <c r="N58" s="24" t="n">
        <f aca="false">(SUM(O58:R58))</f>
        <v>-0.436056074909141</v>
      </c>
      <c r="O58" s="24" t="n">
        <f aca="false">COS(M58*PI()/180)/$N$6</f>
        <v>-0.269201720624821</v>
      </c>
      <c r="P58" s="24" t="n">
        <f aca="false">$I$2/$J$2*COS(2*M58*PI()/180)/$N$6</f>
        <v>-0.166183645038109</v>
      </c>
      <c r="Q58" s="24" t="n">
        <f aca="false">-1/4*($I$2/$J$2)^3*COS(4*M58*PI()/180)/$N$6</f>
        <v>-0.000715419686973744</v>
      </c>
      <c r="R58" s="24" t="n">
        <f aca="false">1/14*($I$2/$J$2)^5*COS(6*M58*PI()/180)/$N$6</f>
        <v>4.47104407625872E-005</v>
      </c>
      <c r="S58" s="25"/>
      <c r="T58" s="24" t="n">
        <f aca="false">(N58-O58)</f>
        <v>-0.16685435428432</v>
      </c>
      <c r="U58" s="24" t="n">
        <f aca="false">(N58-O58-P58)</f>
        <v>-0.000670709246211126</v>
      </c>
      <c r="V58" s="25"/>
      <c r="W58" s="25"/>
      <c r="X58" s="24" t="n">
        <f aca="false">N58-COS(M58*PI()/180)*H$2/100</f>
        <v>-0.258205600379793</v>
      </c>
      <c r="Y58" s="24" t="n">
        <f aca="false">SIN(M58*PI()/180)*H$2/100</f>
        <v>-0.488640162808672</v>
      </c>
      <c r="Z58" s="24" t="n">
        <f aca="false">SQRT(SUMSQ(X58,Y58))</f>
        <v>0.55266566817306</v>
      </c>
      <c r="AA58" s="24" t="n">
        <f aca="false">DEGREES(ATAN2(X58,Y58))</f>
        <v>-117.852718915891</v>
      </c>
      <c r="AB58" s="24" t="n">
        <f aca="false">IF(DEGREES(ATAN2(X58,Y58))&lt;0,360+DEGREES(ATAN2(X58,Y58)),DEGREES(ATAN2(X58,Y58)))</f>
        <v>242.147281084109</v>
      </c>
      <c r="AC58" s="24"/>
      <c r="AD58" s="24" t="n">
        <f aca="false">(Z58-Z57)*100</f>
        <v>1.84631405024694</v>
      </c>
      <c r="AE58" s="24"/>
    </row>
    <row r="59" customFormat="false" ht="12.75" hidden="false" customHeight="false" outlineLevel="0" collapsed="false">
      <c r="L59" s="20" t="n">
        <f aca="false">Z59*5+L58</f>
        <v>103.210500009037</v>
      </c>
      <c r="M59" s="1" t="n">
        <v>255</v>
      </c>
      <c r="N59" s="24" t="n">
        <f aca="false">(SUM(O59:R59))</f>
        <v>-0.393647921780134</v>
      </c>
      <c r="O59" s="24" t="n">
        <f aca="false">COS(M59*PI()/180)/$N$6</f>
        <v>-0.203714704036388</v>
      </c>
      <c r="P59" s="24" t="n">
        <f aca="false">$I$2/$J$2*COS(2*M59*PI()/180)/$N$6</f>
        <v>-0.187873248855544</v>
      </c>
      <c r="Q59" s="24" t="n">
        <f aca="false">-1/4*($I$2/$J$2)^3*COS(4*M59*PI()/180)/$N$6</f>
        <v>-0.00205996888820216</v>
      </c>
      <c r="R59" s="24" t="n">
        <f aca="false">1/14*($I$2/$J$2)^5*COS(6*M59*PI()/180)/$N$6</f>
        <v>2.51926041368671E-019</v>
      </c>
      <c r="S59" s="25"/>
      <c r="T59" s="24" t="n">
        <f aca="false">(N59-O59)</f>
        <v>-0.189933217743746</v>
      </c>
      <c r="U59" s="24" t="n">
        <f aca="false">(N59-O59-P59)</f>
        <v>-0.00205996888820215</v>
      </c>
      <c r="V59" s="25"/>
      <c r="W59" s="25"/>
      <c r="X59" s="24" t="n">
        <f aca="false">N59-COS(M59*PI()/180)*H$2/100</f>
        <v>-0.259062018326823</v>
      </c>
      <c r="Y59" s="24" t="n">
        <f aca="false">SIN(M59*PI()/180)*H$2/100</f>
        <v>-0.502281429670316</v>
      </c>
      <c r="Z59" s="24" t="n">
        <f aca="false">SQRT(SUMSQ(X59,Y59))</f>
        <v>0.56515463718457</v>
      </c>
      <c r="AA59" s="24" t="n">
        <f aca="false">DEGREES(ATAN2(X59,Y59))</f>
        <v>-117.283355301041</v>
      </c>
      <c r="AB59" s="24" t="n">
        <f aca="false">IF(DEGREES(ATAN2(X59,Y59))&lt;0,360+DEGREES(ATAN2(X59,Y59)),DEGREES(ATAN2(X59,Y59)))</f>
        <v>242.716644698959</v>
      </c>
      <c r="AC59" s="24"/>
      <c r="AD59" s="24" t="n">
        <f aca="false">(Z59-Z58)*100</f>
        <v>1.24889690115103</v>
      </c>
      <c r="AE59" s="24"/>
    </row>
    <row r="60" customFormat="false" ht="12.75" hidden="false" customHeight="false" outlineLevel="0" collapsed="false">
      <c r="L60" s="20" t="n">
        <f aca="false">Z60*5+L59</f>
        <v>106.067403746271</v>
      </c>
      <c r="M60" s="1" t="n">
        <v>260</v>
      </c>
      <c r="N60" s="24" t="n">
        <f aca="false">(SUM(O60:R60))</f>
        <v>-0.343732480499264</v>
      </c>
      <c r="O60" s="24" t="n">
        <f aca="false">COS(M60*PI()/180)/$N$6</f>
        <v>-0.136677295543937</v>
      </c>
      <c r="P60" s="24" t="n">
        <f aca="false">$I$2/$J$2*COS(2*M60*PI()/180)/$N$6</f>
        <v>-0.203854419074954</v>
      </c>
      <c r="Q60" s="24" t="n">
        <f aca="false">-1/4*($I$2/$J$2)^3*COS(4*M60*PI()/180)/$N$6</f>
        <v>-0.00315605543961048</v>
      </c>
      <c r="R60" s="24" t="n">
        <f aca="false">1/14*($I$2/$J$2)^5*COS(6*M60*PI()/180)/$N$6</f>
        <v>-4.47104407625868E-005</v>
      </c>
      <c r="S60" s="25"/>
      <c r="T60" s="24" t="n">
        <f aca="false">(N60-O60)</f>
        <v>-0.207055184955327</v>
      </c>
      <c r="U60" s="24" t="n">
        <f aca="false">(N60-O60-P60)</f>
        <v>-0.00320076588037307</v>
      </c>
      <c r="V60" s="25"/>
      <c r="W60" s="25"/>
      <c r="X60" s="24" t="n">
        <f aca="false">N60-COS(M60*PI()/180)*H$2/100</f>
        <v>-0.25343542811246</v>
      </c>
      <c r="Y60" s="24" t="n">
        <f aca="false">SIN(M60*PI()/180)*H$2/100</f>
        <v>-0.512100031566348</v>
      </c>
      <c r="Z60" s="24" t="n">
        <f aca="false">SQRT(SUMSQ(X60,Y60))</f>
        <v>0.571380747446745</v>
      </c>
      <c r="AA60" s="24" t="n">
        <f aca="false">DEGREES(ATAN2(X60,Y60))</f>
        <v>-116.330549234621</v>
      </c>
      <c r="AB60" s="24" t="n">
        <f aca="false">IF(DEGREES(ATAN2(X60,Y60))&lt;0,360+DEGREES(ATAN2(X60,Y60)),DEGREES(ATAN2(X60,Y60)))</f>
        <v>243.669450765379</v>
      </c>
      <c r="AC60" s="24"/>
      <c r="AD60" s="24" t="n">
        <f aca="false">(Z60-Z59)*100</f>
        <v>0.622611026217457</v>
      </c>
      <c r="AE60" s="24"/>
    </row>
    <row r="61" customFormat="false" ht="12.75" hidden="false" customHeight="false" outlineLevel="0" collapsed="false">
      <c r="L61" s="20" t="n">
        <f aca="false">Z61*5+L60</f>
        <v>108.923817484391</v>
      </c>
      <c r="M61" s="1" t="n">
        <v>265</v>
      </c>
      <c r="N61" s="24" t="n">
        <f aca="false">(SUM(O61:R61))</f>
        <v>-0.286190182112088</v>
      </c>
      <c r="O61" s="24" t="n">
        <f aca="false">COS(M61*PI()/180)/$N$6</f>
        <v>-0.0685996903043896</v>
      </c>
      <c r="P61" s="24" t="n">
        <f aca="false">$I$2/$J$2*COS(2*M61*PI()/180)/$N$6</f>
        <v>-0.213641575926085</v>
      </c>
      <c r="Q61" s="24" t="n">
        <f aca="false">-1/4*($I$2/$J$2)^3*COS(4*M61*PI()/180)/$N$6</f>
        <v>-0.00387147512658424</v>
      </c>
      <c r="R61" s="24" t="n">
        <f aca="false">1/14*($I$2/$J$2)^5*COS(6*M61*PI()/180)/$N$6</f>
        <v>-7.74407550295992E-005</v>
      </c>
      <c r="S61" s="25"/>
      <c r="T61" s="24" t="n">
        <f aca="false">(N61-O61)</f>
        <v>-0.217590491807699</v>
      </c>
      <c r="U61" s="24" t="n">
        <f aca="false">(N61-O61-P61)</f>
        <v>-0.00394891588161381</v>
      </c>
      <c r="V61" s="25"/>
      <c r="W61" s="25"/>
      <c r="X61" s="24" t="n">
        <f aca="false">N61-COS(M61*PI()/180)*H$2/100</f>
        <v>-0.240869195883306</v>
      </c>
      <c r="Y61" s="24" t="n">
        <f aca="false">SIN(M61*PI()/180)*H$2/100</f>
        <v>-0.518021243007708</v>
      </c>
      <c r="Z61" s="24" t="n">
        <f aca="false">SQRT(SUMSQ(X61,Y61))</f>
        <v>0.571282747623907</v>
      </c>
      <c r="AA61" s="24" t="n">
        <f aca="false">DEGREES(ATAN2(X61,Y61))</f>
        <v>-114.937456202397</v>
      </c>
      <c r="AB61" s="24" t="n">
        <f aca="false">IF(DEGREES(ATAN2(X61,Y61))&lt;0,360+DEGREES(ATAN2(X61,Y61)),DEGREES(ATAN2(X61,Y61)))</f>
        <v>245.062543797603</v>
      </c>
      <c r="AC61" s="24"/>
      <c r="AD61" s="24" t="n">
        <f aca="false">(Z61-Z60)*100</f>
        <v>-0.00979998228376466</v>
      </c>
      <c r="AE61" s="24"/>
    </row>
    <row r="62" customFormat="false" ht="12.75" hidden="false" customHeight="false" outlineLevel="0" collapsed="false">
      <c r="L62" s="20" t="n">
        <f aca="false">Z62*5+L61</f>
        <v>111.749175262776</v>
      </c>
      <c r="M62" s="1" t="n">
        <v>270</v>
      </c>
      <c r="N62" s="24" t="n">
        <f aca="false">(SUM(O62:R62))</f>
        <v>-0.221146700258485</v>
      </c>
      <c r="O62" s="24" t="n">
        <f aca="false">COS(M62*PI()/180)/$N$6</f>
        <v>-1.44586670663238E-016</v>
      </c>
      <c r="P62" s="24" t="n">
        <f aca="false">$I$2/$J$2*COS(2*M62*PI()/180)/$N$6</f>
        <v>-0.216937341600556</v>
      </c>
      <c r="Q62" s="24" t="n">
        <f aca="false">-1/4*($I$2/$J$2)^3*COS(4*M62*PI()/180)/$N$6</f>
        <v>-0.00411993777640432</v>
      </c>
      <c r="R62" s="24" t="n">
        <f aca="false">1/14*($I$2/$J$2)^5*COS(6*M62*PI()/180)/$N$6</f>
        <v>-8.94208815251741E-005</v>
      </c>
      <c r="S62" s="25"/>
      <c r="T62" s="24" t="n">
        <f aca="false">(N62-O62)</f>
        <v>-0.221146700258485</v>
      </c>
      <c r="U62" s="24" t="n">
        <f aca="false">(N62-O62-P62)</f>
        <v>-0.00420935865792949</v>
      </c>
      <c r="V62" s="25"/>
      <c r="W62" s="25"/>
      <c r="X62" s="24" t="n">
        <f aca="false">N62-COS(M62*PI()/180)*H$2/100</f>
        <v>-0.221146700258485</v>
      </c>
      <c r="Y62" s="24" t="n">
        <f aca="false">SIN(M62*PI()/180)*H$2/100</f>
        <v>-0.52</v>
      </c>
      <c r="Z62" s="24" t="n">
        <f aca="false">SQRT(SUMSQ(X62,Y62))</f>
        <v>0.565071555676992</v>
      </c>
      <c r="AA62" s="24" t="n">
        <f aca="false">DEGREES(ATAN2(X62,Y62))</f>
        <v>-113.039181713271</v>
      </c>
      <c r="AB62" s="24" t="n">
        <f aca="false">IF(DEGREES(ATAN2(X62,Y62))&lt;0,360+DEGREES(ATAN2(X62,Y62)),DEGREES(ATAN2(X62,Y62)))</f>
        <v>246.960818286729</v>
      </c>
      <c r="AC62" s="24"/>
      <c r="AD62" s="24" t="n">
        <f aca="false">(Z62-Z61)*100</f>
        <v>-0.621119194691489</v>
      </c>
      <c r="AE62" s="24"/>
    </row>
    <row r="63" customFormat="false" ht="12.75" hidden="false" customHeight="false" outlineLevel="0" collapsed="false">
      <c r="L63" s="20" t="n">
        <f aca="false">Z63*5+L62</f>
        <v>114.515504414643</v>
      </c>
      <c r="M63" s="1" t="n">
        <v>275</v>
      </c>
      <c r="N63" s="24" t="n">
        <f aca="false">(SUM(O63:R63))</f>
        <v>-0.14899080150331</v>
      </c>
      <c r="O63" s="24" t="n">
        <f aca="false">COS(M63*PI()/180)/$N$6</f>
        <v>0.0685996903043893</v>
      </c>
      <c r="P63" s="24" t="n">
        <f aca="false">$I$2/$J$2*COS(2*M63*PI()/180)/$N$6</f>
        <v>-0.213641575926085</v>
      </c>
      <c r="Q63" s="24" t="n">
        <f aca="false">-1/4*($I$2/$J$2)^3*COS(4*M63*PI()/180)/$N$6</f>
        <v>-0.00387147512658424</v>
      </c>
      <c r="R63" s="24" t="n">
        <f aca="false">1/14*($I$2/$J$2)^5*COS(6*M63*PI()/180)/$N$6</f>
        <v>-7.74407550295993E-005</v>
      </c>
      <c r="S63" s="25"/>
      <c r="T63" s="24" t="n">
        <f aca="false">(N63-O63)</f>
        <v>-0.217590491807699</v>
      </c>
      <c r="U63" s="24" t="n">
        <f aca="false">(N63-O63-P63)</f>
        <v>-0.00394891588161384</v>
      </c>
      <c r="V63" s="25"/>
      <c r="W63" s="25"/>
      <c r="X63" s="24" t="n">
        <f aca="false">N63-COS(M63*PI()/180)*H$2/100</f>
        <v>-0.194311787732092</v>
      </c>
      <c r="Y63" s="24" t="n">
        <f aca="false">SIN(M63*PI()/180)*H$2/100</f>
        <v>-0.518021243007708</v>
      </c>
      <c r="Z63" s="24" t="n">
        <f aca="false">SQRT(SUMSQ(X63,Y63))</f>
        <v>0.553265830373512</v>
      </c>
      <c r="AA63" s="24" t="n">
        <f aca="false">DEGREES(ATAN2(X63,Y63))</f>
        <v>-110.561264059543</v>
      </c>
      <c r="AB63" s="24" t="n">
        <f aca="false">IF(DEGREES(ATAN2(X63,Y63))&lt;0,360+DEGREES(ATAN2(X63,Y63)),DEGREES(ATAN2(X63,Y63)))</f>
        <v>249.438735940457</v>
      </c>
      <c r="AC63" s="24"/>
      <c r="AD63" s="24" t="n">
        <f aca="false">(Z63-Z62)*100</f>
        <v>-1.18057253034802</v>
      </c>
      <c r="AE63" s="24"/>
    </row>
    <row r="64" customFormat="false" ht="12.75" hidden="false" customHeight="false" outlineLevel="0" collapsed="false">
      <c r="L64" s="20" t="n">
        <f aca="false">Z64*5+L63</f>
        <v>117.199078893077</v>
      </c>
      <c r="M64" s="1" t="n">
        <v>280</v>
      </c>
      <c r="N64" s="24" t="n">
        <f aca="false">(SUM(O64:R64))</f>
        <v>-0.0703778894113904</v>
      </c>
      <c r="O64" s="24" t="n">
        <f aca="false">COS(M64*PI()/180)/$N$6</f>
        <v>0.136677295543937</v>
      </c>
      <c r="P64" s="24" t="n">
        <f aca="false">$I$2/$J$2*COS(2*M64*PI()/180)/$N$6</f>
        <v>-0.203854419074954</v>
      </c>
      <c r="Q64" s="24" t="n">
        <f aca="false">-1/4*($I$2/$J$2)^3*COS(4*M64*PI()/180)/$N$6</f>
        <v>-0.00315605543961049</v>
      </c>
      <c r="R64" s="24" t="n">
        <f aca="false">1/14*($I$2/$J$2)^5*COS(6*M64*PI()/180)/$N$6</f>
        <v>-4.4710440762587E-005</v>
      </c>
      <c r="S64" s="25"/>
      <c r="T64" s="24" t="n">
        <f aca="false">(N64-O64)</f>
        <v>-0.207055184955327</v>
      </c>
      <c r="U64" s="24" t="n">
        <f aca="false">(N64-O64-P64)</f>
        <v>-0.00320076588037307</v>
      </c>
      <c r="V64" s="25"/>
      <c r="W64" s="25"/>
      <c r="X64" s="24" t="n">
        <f aca="false">N64-COS(M64*PI()/180)*H$2/100</f>
        <v>-0.160674941798194</v>
      </c>
      <c r="Y64" s="24" t="n">
        <f aca="false">SIN(M64*PI()/180)*H$2/100</f>
        <v>-0.512100031566348</v>
      </c>
      <c r="Z64" s="24" t="n">
        <f aca="false">SQRT(SUMSQ(X64,Y64))</f>
        <v>0.536714895686814</v>
      </c>
      <c r="AA64" s="24" t="n">
        <f aca="false">DEGREES(ATAN2(X64,Y64))</f>
        <v>-107.419611553934</v>
      </c>
      <c r="AB64" s="24" t="n">
        <f aca="false">IF(DEGREES(ATAN2(X64,Y64))&lt;0,360+DEGREES(ATAN2(X64,Y64)),DEGREES(ATAN2(X64,Y64)))</f>
        <v>252.580388446066</v>
      </c>
      <c r="AC64" s="24"/>
      <c r="AD64" s="24" t="n">
        <f aca="false">(Z64-Z63)*100</f>
        <v>-1.65509346866979</v>
      </c>
      <c r="AE64" s="24"/>
    </row>
    <row r="65" customFormat="false" ht="12.75" hidden="false" customHeight="false" outlineLevel="0" collapsed="false">
      <c r="L65" s="20" t="n">
        <f aca="false">Z65*5+L64</f>
        <v>119.782102033688</v>
      </c>
      <c r="M65" s="1" t="n">
        <v>285</v>
      </c>
      <c r="N65" s="24" t="n">
        <f aca="false">(SUM(O65:R65))</f>
        <v>0.0137814862926421</v>
      </c>
      <c r="O65" s="24" t="n">
        <f aca="false">COS(M65*PI()/180)/$N$6</f>
        <v>0.203714704036388</v>
      </c>
      <c r="P65" s="24" t="n">
        <f aca="false">$I$2/$J$2*COS(2*M65*PI()/180)/$N$6</f>
        <v>-0.187873248855544</v>
      </c>
      <c r="Q65" s="24" t="n">
        <f aca="false">-1/4*($I$2/$J$2)^3*COS(4*M65*PI()/180)/$N$6</f>
        <v>-0.00205996888820215</v>
      </c>
      <c r="R65" s="24" t="n">
        <f aca="false">1/14*($I$2/$J$2)^5*COS(6*M65*PI()/180)/$N$6</f>
        <v>5.48098479625404E-020</v>
      </c>
      <c r="S65" s="25"/>
      <c r="T65" s="24" t="n">
        <f aca="false">(N65-O65)</f>
        <v>-0.189933217743746</v>
      </c>
      <c r="U65" s="24" t="n">
        <f aca="false">(N65-O65-P65)</f>
        <v>-0.00205996888820215</v>
      </c>
      <c r="V65" s="25"/>
      <c r="W65" s="25"/>
      <c r="X65" s="24" t="n">
        <f aca="false">N65-COS(M65*PI()/180)*H$2/100</f>
        <v>-0.120804417160669</v>
      </c>
      <c r="Y65" s="24" t="n">
        <f aca="false">SIN(M65*PI()/180)*H$2/100</f>
        <v>-0.502281429670315</v>
      </c>
      <c r="Z65" s="24" t="n">
        <f aca="false">SQRT(SUMSQ(X65,Y65))</f>
        <v>0.516604628122111</v>
      </c>
      <c r="AA65" s="24" t="n">
        <f aca="false">DEGREES(ATAN2(X65,Y65))</f>
        <v>-103.523436092586</v>
      </c>
      <c r="AB65" s="24" t="n">
        <f aca="false">IF(DEGREES(ATAN2(X65,Y65))&lt;0,360+DEGREES(ATAN2(X65,Y65)),DEGREES(ATAN2(X65,Y65)))</f>
        <v>256.476563907414</v>
      </c>
      <c r="AC65" s="24"/>
      <c r="AD65" s="24" t="n">
        <f aca="false">(Z65-Z64)*100</f>
        <v>-2.0110267564703</v>
      </c>
      <c r="AE65" s="24"/>
    </row>
    <row r="66" customFormat="false" ht="12.75" hidden="false" customHeight="false" outlineLevel="0" collapsed="false">
      <c r="L66" s="20" t="n">
        <f aca="false">Z66*5+L65</f>
        <v>122.25429705055</v>
      </c>
      <c r="M66" s="1" t="n">
        <v>290</v>
      </c>
      <c r="N66" s="24" t="n">
        <f aca="false">(SUM(O66:R66))</f>
        <v>0.102347366340499</v>
      </c>
      <c r="O66" s="24" t="n">
        <f aca="false">COS(M66*PI()/180)/$N$6</f>
        <v>0.26920172062482</v>
      </c>
      <c r="P66" s="24" t="n">
        <f aca="false">$I$2/$J$2*COS(2*M66*PI()/180)/$N$6</f>
        <v>-0.166183645038109</v>
      </c>
      <c r="Q66" s="24" t="n">
        <f aca="false">-1/4*($I$2/$J$2)^3*COS(4*M66*PI()/180)/$N$6</f>
        <v>-0.000715419686973764</v>
      </c>
      <c r="R66" s="24" t="n">
        <f aca="false">1/14*($I$2/$J$2)^5*COS(6*M66*PI()/180)/$N$6</f>
        <v>4.47104407625871E-005</v>
      </c>
      <c r="S66" s="25"/>
      <c r="T66" s="24" t="n">
        <f aca="false">(N66-O66)</f>
        <v>-0.166854354284321</v>
      </c>
      <c r="U66" s="24" t="n">
        <f aca="false">(N66-O66-P66)</f>
        <v>-0.000670709246211182</v>
      </c>
      <c r="V66" s="25"/>
      <c r="W66" s="25"/>
      <c r="X66" s="24" t="n">
        <f aca="false">N66-COS(M66*PI()/180)*H$2/100</f>
        <v>-0.0755031081888481</v>
      </c>
      <c r="Y66" s="24" t="n">
        <f aca="false">SIN(M66*PI()/180)*H$2/100</f>
        <v>-0.488640162808672</v>
      </c>
      <c r="Z66" s="24" t="n">
        <f aca="false">SQRT(SUMSQ(X66,Y66))</f>
        <v>0.49443900337237</v>
      </c>
      <c r="AA66" s="24" t="n">
        <f aca="false">DEGREES(ATAN2(X66,Y66))</f>
        <v>-98.7836945237262</v>
      </c>
      <c r="AB66" s="24" t="n">
        <f aca="false">IF(DEGREES(ATAN2(X66,Y66))&lt;0,360+DEGREES(ATAN2(X66,Y66)),DEGREES(ATAN2(X66,Y66)))</f>
        <v>261.216305476274</v>
      </c>
      <c r="AC66" s="24"/>
      <c r="AD66" s="24" t="n">
        <f aca="false">(Z66-Z65)*100</f>
        <v>-2.2165624749741</v>
      </c>
      <c r="AE66" s="24"/>
    </row>
    <row r="67" customFormat="false" ht="12.75" hidden="false" customHeight="false" outlineLevel="0" collapsed="false">
      <c r="L67" s="20" t="n">
        <f aca="false">Z67*5+L66</f>
        <v>124.614218388874</v>
      </c>
      <c r="M67" s="1" t="n">
        <v>295</v>
      </c>
      <c r="N67" s="24" t="n">
        <f aca="false">(SUM(O67:R67))</f>
        <v>0.193988174753685</v>
      </c>
      <c r="O67" s="24" t="n">
        <f aca="false">COS(M67*PI()/180)/$N$6</f>
        <v>0.332639949570855</v>
      </c>
      <c r="P67" s="24" t="n">
        <f aca="false">$I$2/$J$2*COS(2*M67*PI()/180)/$N$6</f>
        <v>-0.139444635259173</v>
      </c>
      <c r="Q67" s="24" t="n">
        <f aca="false">-1/4*($I$2/$J$2)^3*COS(4*M67*PI()/180)/$N$6</f>
        <v>0.000715419686973758</v>
      </c>
      <c r="R67" s="24" t="n">
        <f aca="false">1/14*($I$2/$J$2)^5*COS(6*M67*PI()/180)/$N$6</f>
        <v>7.74407550295994E-005</v>
      </c>
      <c r="S67" s="25"/>
      <c r="T67" s="24" t="n">
        <f aca="false">(N67-O67)</f>
        <v>-0.13865177481717</v>
      </c>
      <c r="U67" s="24" t="n">
        <f aca="false">(N67-O67-P67)</f>
        <v>0.000792860442003357</v>
      </c>
      <c r="V67" s="25"/>
      <c r="W67" s="25"/>
      <c r="X67" s="24" t="n">
        <f aca="false">N67-COS(M67*PI()/180)*H$2/100</f>
        <v>-0.025773321351479</v>
      </c>
      <c r="Y67" s="24" t="n">
        <f aca="false">SIN(M67*PI()/180)*H$2/100</f>
        <v>-0.471280049259058</v>
      </c>
      <c r="Z67" s="24" t="n">
        <f aca="false">SQRT(SUMSQ(X67,Y67))</f>
        <v>0.471984267664831</v>
      </c>
      <c r="AA67" s="24" t="n">
        <f aca="false">DEGREES(ATAN2(X67,Y67))</f>
        <v>-93.130268335903</v>
      </c>
      <c r="AB67" s="24" t="n">
        <f aca="false">IF(DEGREES(ATAN2(X67,Y67))&lt;0,360+DEGREES(ATAN2(X67,Y67)),DEGREES(ATAN2(X67,Y67)))</f>
        <v>266.869731664097</v>
      </c>
      <c r="AC67" s="24"/>
      <c r="AD67" s="24" t="n">
        <f aca="false">(Z67-Z66)*100</f>
        <v>-2.24547357075395</v>
      </c>
      <c r="AE67" s="24"/>
    </row>
    <row r="68" customFormat="false" ht="12.75" hidden="false" customHeight="false" outlineLevel="0" collapsed="false">
      <c r="L68" s="20" t="n">
        <f aca="false">Z68*5+L67</f>
        <v>126.869996116319</v>
      </c>
      <c r="M68" s="1" t="n">
        <v>300</v>
      </c>
      <c r="N68" s="24" t="n">
        <f aca="false">(SUM(O68:R68))</f>
        <v>0.287227306616611</v>
      </c>
      <c r="O68" s="24" t="n">
        <f aca="false">COS(M68*PI()/180)/$N$6</f>
        <v>0.393546587647162</v>
      </c>
      <c r="P68" s="24" t="n">
        <f aca="false">$I$2/$J$2*COS(2*M68*PI()/180)/$N$6</f>
        <v>-0.108468670800278</v>
      </c>
      <c r="Q68" s="24" t="n">
        <f aca="false">-1/4*($I$2/$J$2)^3*COS(4*M68*PI()/180)/$N$6</f>
        <v>0.00205996888820216</v>
      </c>
      <c r="R68" s="24" t="n">
        <f aca="false">1/14*($I$2/$J$2)^5*COS(6*M68*PI()/180)/$N$6</f>
        <v>8.94208815251741E-005</v>
      </c>
      <c r="S68" s="25"/>
      <c r="T68" s="24" t="n">
        <f aca="false">(N68-O68)</f>
        <v>-0.10631928103055</v>
      </c>
      <c r="U68" s="24" t="n">
        <f aca="false">(N68-O68-P68)</f>
        <v>0.00214938976972734</v>
      </c>
      <c r="V68" s="25"/>
      <c r="W68" s="25"/>
      <c r="X68" s="24" t="n">
        <f aca="false">N68-COS(M68*PI()/180)*H$2/100</f>
        <v>0.0272273066166114</v>
      </c>
      <c r="Y68" s="24" t="n">
        <f aca="false">SIN(M68*PI()/180)*H$2/100</f>
        <v>-0.450333209967908</v>
      </c>
      <c r="Z68" s="24" t="n">
        <f aca="false">SQRT(SUMSQ(X68,Y68))</f>
        <v>0.451155545489131</v>
      </c>
      <c r="AA68" s="24" t="n">
        <f aca="false">DEGREES(ATAN2(X68,Y68))</f>
        <v>-86.5400884678</v>
      </c>
      <c r="AB68" s="24" t="n">
        <f aca="false">IF(DEGREES(ATAN2(X68,Y68))&lt;0,360+DEGREES(ATAN2(X68,Y68)),DEGREES(ATAN2(X68,Y68)))</f>
        <v>273.4599115322</v>
      </c>
      <c r="AC68" s="24"/>
      <c r="AD68" s="24" t="n">
        <f aca="false">(Z68-Z67)*100</f>
        <v>-2.08287221757003</v>
      </c>
      <c r="AE68" s="24"/>
    </row>
    <row r="69" customFormat="false" ht="12.75" hidden="false" customHeight="false" outlineLevel="0" collapsed="false">
      <c r="L69" s="20" t="n">
        <f aca="false">Z69*5+L68</f>
        <v>129.039118653992</v>
      </c>
      <c r="M69" s="1" t="n">
        <v>305</v>
      </c>
      <c r="N69" s="24" t="n">
        <f aca="false">(SUM(O69:R69))</f>
        <v>0.380494654089276</v>
      </c>
      <c r="O69" s="24" t="n">
        <f aca="false">COS(M69*PI()/180)/$N$6</f>
        <v>0.451458098561547</v>
      </c>
      <c r="P69" s="24" t="n">
        <f aca="false">$I$2/$J$2*COS(2*M69*PI()/180)/$N$6</f>
        <v>-0.0741969406669116</v>
      </c>
      <c r="Q69" s="24" t="n">
        <f aca="false">-1/4*($I$2/$J$2)^3*COS(4*M69*PI()/180)/$N$6</f>
        <v>0.00315605543961048</v>
      </c>
      <c r="R69" s="24" t="n">
        <f aca="false">1/14*($I$2/$J$2)^5*COS(6*M69*PI()/180)/$N$6</f>
        <v>7.74407550295995E-005</v>
      </c>
      <c r="S69" s="25"/>
      <c r="T69" s="24" t="n">
        <f aca="false">(N69-O69)</f>
        <v>-0.0709634444722715</v>
      </c>
      <c r="U69" s="24" t="n">
        <f aca="false">(N69-O69-P69)</f>
        <v>0.00323349619464006</v>
      </c>
      <c r="V69" s="25"/>
      <c r="W69" s="25"/>
      <c r="X69" s="24" t="n">
        <f aca="false">N69-COS(M69*PI()/180)*H$2/100</f>
        <v>0.0822349071867319</v>
      </c>
      <c r="Y69" s="24" t="n">
        <f aca="false">SIN(M69*PI()/180)*H$2/100</f>
        <v>-0.425959063030276</v>
      </c>
      <c r="Z69" s="24" t="n">
        <f aca="false">SQRT(SUMSQ(X69,Y69))</f>
        <v>0.433824507534603</v>
      </c>
      <c r="AA69" s="24" t="n">
        <f aca="false">DEGREES(ATAN2(X69,Y69))</f>
        <v>-79.0730091254406</v>
      </c>
      <c r="AB69" s="24" t="n">
        <f aca="false">IF(DEGREES(ATAN2(X69,Y69))&lt;0,360+DEGREES(ATAN2(X69,Y69)),DEGREES(ATAN2(X69,Y69)))</f>
        <v>280.926990874559</v>
      </c>
      <c r="AC69" s="24"/>
      <c r="AD69" s="24" t="n">
        <f aca="false">(Z69-Z68)*100</f>
        <v>-1.73310379545275</v>
      </c>
      <c r="AE69" s="24"/>
    </row>
    <row r="70" customFormat="false" ht="12.75" hidden="false" customHeight="false" outlineLevel="0" collapsed="false">
      <c r="L70" s="20" t="n">
        <f aca="false">Z70*5+L69</f>
        <v>131.146853260531</v>
      </c>
      <c r="M70" s="1" t="n">
        <v>310</v>
      </c>
      <c r="N70" s="24" t="n">
        <f aca="false">(SUM(O70:R70))</f>
        <v>0.472179152278528</v>
      </c>
      <c r="O70" s="24" t="n">
        <f aca="false">COS(M70*PI()/180)/$N$6</f>
        <v>0.505933740748027</v>
      </c>
      <c r="P70" s="24" t="n">
        <f aca="false">$I$2/$J$2*COS(2*M70*PI()/180)/$N$6</f>
        <v>-0.0376707740368449</v>
      </c>
      <c r="Q70" s="24" t="n">
        <f aca="false">-1/4*($I$2/$J$2)^3*COS(4*M70*PI()/180)/$N$6</f>
        <v>0.00387147512658424</v>
      </c>
      <c r="R70" s="24" t="n">
        <f aca="false">1/14*($I$2/$J$2)^5*COS(6*M70*PI()/180)/$N$6</f>
        <v>4.47104407625873E-005</v>
      </c>
      <c r="S70" s="25"/>
      <c r="T70" s="24" t="n">
        <f aca="false">(N70-O70)</f>
        <v>-0.0337545884694981</v>
      </c>
      <c r="U70" s="24" t="n">
        <f aca="false">(N70-O70-P70)</f>
        <v>0.00391618556734682</v>
      </c>
      <c r="V70" s="25"/>
      <c r="W70" s="25"/>
      <c r="X70" s="24" t="n">
        <f aca="false">N70-COS(M70*PI()/180)*H$2/100</f>
        <v>0.137929595241528</v>
      </c>
      <c r="Y70" s="24" t="n">
        <f aca="false">SIN(M70*PI()/180)*H$2/100</f>
        <v>-0.398343110421869</v>
      </c>
      <c r="Z70" s="24" t="n">
        <f aca="false">SQRT(SUMSQ(X70,Y70))</f>
        <v>0.421546921307772</v>
      </c>
      <c r="AA70" s="24" t="n">
        <f aca="false">DEGREES(ATAN2(X70,Y70))</f>
        <v>-70.901165453629</v>
      </c>
      <c r="AB70" s="24" t="n">
        <f aca="false">IF(DEGREES(ATAN2(X70,Y70))&lt;0,360+DEGREES(ATAN2(X70,Y70)),DEGREES(ATAN2(X70,Y70)))</f>
        <v>289.098834546371</v>
      </c>
      <c r="AC70" s="24"/>
      <c r="AD70" s="24" t="n">
        <f aca="false">(Z70-Z69)*100</f>
        <v>-1.22775862268312</v>
      </c>
      <c r="AE70" s="24"/>
    </row>
    <row r="71" customFormat="false" ht="12.75" hidden="false" customHeight="false" outlineLevel="0" collapsed="false">
      <c r="L71" s="20" t="n">
        <f aca="false">Z71*5+L70</f>
        <v>133.223163490884</v>
      </c>
      <c r="M71" s="1" t="n">
        <v>315</v>
      </c>
      <c r="N71" s="24" t="n">
        <f aca="false">(SUM(O71:R71))</f>
        <v>0.560678859452672</v>
      </c>
      <c r="O71" s="24" t="n">
        <f aca="false">COS(M71*PI()/180)/$N$6</f>
        <v>0.556558921676268</v>
      </c>
      <c r="P71" s="24" t="n">
        <f aca="false">$I$2/$J$2*COS(2*M71*PI()/180)/$N$6</f>
        <v>-9.29850673523298E-017</v>
      </c>
      <c r="Q71" s="24" t="n">
        <f aca="false">-1/4*($I$2/$J$2)^3*COS(4*M71*PI()/180)/$N$6</f>
        <v>0.00411993777640432</v>
      </c>
      <c r="R71" s="24" t="n">
        <f aca="false">1/14*($I$2/$J$2)^5*COS(6*M71*PI()/180)/$N$6</f>
        <v>5.91514629600904E-019</v>
      </c>
      <c r="S71" s="25"/>
      <c r="T71" s="24" t="n">
        <f aca="false">(N71-O71)</f>
        <v>0.00411993777640418</v>
      </c>
      <c r="U71" s="24" t="n">
        <f aca="false">(N71-O71-P71)</f>
        <v>0.00411993777640427</v>
      </c>
      <c r="V71" s="25"/>
      <c r="W71" s="25"/>
      <c r="X71" s="24" t="n">
        <f aca="false">N71-COS(M71*PI()/180)*H$2/100</f>
        <v>0.192983333235668</v>
      </c>
      <c r="Y71" s="24" t="n">
        <f aca="false">SIN(M71*PI()/180)*H$2/100</f>
        <v>-0.367695526217005</v>
      </c>
      <c r="Z71" s="24" t="n">
        <f aca="false">SQRT(SUMSQ(X71,Y71))</f>
        <v>0.415262046070609</v>
      </c>
      <c r="AA71" s="24" t="n">
        <f aca="false">DEGREES(ATAN2(X71,Y71))</f>
        <v>-62.3074682398441</v>
      </c>
      <c r="AB71" s="24" t="n">
        <f aca="false">IF(DEGREES(ATAN2(X71,Y71))&lt;0,360+DEGREES(ATAN2(X71,Y71)),DEGREES(ATAN2(X71,Y71)))</f>
        <v>297.692531760156</v>
      </c>
      <c r="AC71" s="24"/>
      <c r="AD71" s="24" t="n">
        <f aca="false">(Z71-Z70)*100</f>
        <v>-0.628487523716259</v>
      </c>
      <c r="AE71" s="24"/>
    </row>
    <row r="72" customFormat="false" ht="12.75" hidden="false" customHeight="false" outlineLevel="0" collapsed="false">
      <c r="L72" s="20" t="n">
        <f aca="false">Z72*5+L71</f>
        <v>135.298551077685</v>
      </c>
      <c r="M72" s="1" t="n">
        <v>320</v>
      </c>
      <c r="N72" s="24" t="n">
        <f aca="false">(SUM(O72:R72))</f>
        <v>0.644445891873755</v>
      </c>
      <c r="O72" s="24" t="n">
        <f aca="false">COS(M72*PI()/180)/$N$6</f>
        <v>0.602948353151088</v>
      </c>
      <c r="P72" s="24" t="n">
        <f aca="false">$I$2/$J$2*COS(2*M72*PI()/180)/$N$6</f>
        <v>0.0376707740368447</v>
      </c>
      <c r="Q72" s="24" t="n">
        <f aca="false">-1/4*($I$2/$J$2)^3*COS(4*M72*PI()/180)/$N$6</f>
        <v>0.00387147512658424</v>
      </c>
      <c r="R72" s="24" t="n">
        <f aca="false">1/14*($I$2/$J$2)^5*COS(6*M72*PI()/180)/$N$6</f>
        <v>-4.47104407625868E-005</v>
      </c>
      <c r="S72" s="25"/>
      <c r="T72" s="24" t="n">
        <f aca="false">(N72-O72)</f>
        <v>0.0414975387226664</v>
      </c>
      <c r="U72" s="24" t="n">
        <f aca="false">(N72-O72-P72)</f>
        <v>0.00382676468582166</v>
      </c>
      <c r="V72" s="25"/>
      <c r="W72" s="25"/>
      <c r="X72" s="24" t="n">
        <f aca="false">N72-COS(M72*PI()/180)*H$2/100</f>
        <v>0.246102781451886</v>
      </c>
      <c r="Y72" s="24" t="n">
        <f aca="false">SIN(M72*PI()/180)*H$2/100</f>
        <v>-0.334249557037001</v>
      </c>
      <c r="Z72" s="24" t="n">
        <f aca="false">SQRT(SUMSQ(X72,Y72))</f>
        <v>0.415077517360054</v>
      </c>
      <c r="AA72" s="24" t="n">
        <f aca="false">DEGREES(ATAN2(X72,Y72))</f>
        <v>-53.6363584532882</v>
      </c>
      <c r="AB72" s="24" t="n">
        <f aca="false">IF(DEGREES(ATAN2(X72,Y72))&lt;0,360+DEGREES(ATAN2(X72,Y72)),DEGREES(ATAN2(X72,Y72)))</f>
        <v>306.363641546712</v>
      </c>
      <c r="AC72" s="24"/>
      <c r="AD72" s="24" t="n">
        <f aca="false">(Z72-Z71)*100</f>
        <v>-0.0184528710555298</v>
      </c>
      <c r="AE72" s="24"/>
    </row>
    <row r="73" customFormat="false" ht="12.75" hidden="false" customHeight="false" outlineLevel="0" collapsed="false">
      <c r="L73" s="20" t="n">
        <f aca="false">Z73*5+L72</f>
        <v>137.399822375304</v>
      </c>
      <c r="M73" s="1" t="n">
        <v>325</v>
      </c>
      <c r="N73" s="24" t="n">
        <f aca="false">(SUM(O73:R73))</f>
        <v>0.722024538939751</v>
      </c>
      <c r="O73" s="24" t="n">
        <f aca="false">COS(M73*PI()/180)/$N$6</f>
        <v>0.644748983588259</v>
      </c>
      <c r="P73" s="24" t="n">
        <f aca="false">$I$2/$J$2*COS(2*M73*PI()/180)/$N$6</f>
        <v>0.0741969406669114</v>
      </c>
      <c r="Q73" s="24" t="n">
        <f aca="false">-1/4*($I$2/$J$2)^3*COS(4*M73*PI()/180)/$N$6</f>
        <v>0.00315605543961049</v>
      </c>
      <c r="R73" s="24" t="n">
        <f aca="false">1/14*($I$2/$J$2)^5*COS(6*M73*PI()/180)/$N$6</f>
        <v>-7.74407550295994E-005</v>
      </c>
      <c r="S73" s="25"/>
      <c r="T73" s="24" t="n">
        <f aca="false">(N73-O73)</f>
        <v>0.0772755553514923</v>
      </c>
      <c r="U73" s="24" t="n">
        <f aca="false">(N73-O73-P73)</f>
        <v>0.0030786146845809</v>
      </c>
      <c r="V73" s="25"/>
      <c r="W73" s="25"/>
      <c r="X73" s="24" t="n">
        <f aca="false">N73-COS(M73*PI()/180)*H$2/100</f>
        <v>0.296065475909476</v>
      </c>
      <c r="Y73" s="24" t="n">
        <f aca="false">SIN(M73*PI()/180)*H$2/100</f>
        <v>-0.298259746902544</v>
      </c>
      <c r="Z73" s="24" t="n">
        <f aca="false">SQRT(SUMSQ(X73,Y73))</f>
        <v>0.420254259523772</v>
      </c>
      <c r="AA73" s="24" t="n">
        <f aca="false">DEGREES(ATAN2(X73,Y73))</f>
        <v>-45.2115372037784</v>
      </c>
      <c r="AB73" s="24" t="n">
        <f aca="false">IF(DEGREES(ATAN2(X73,Y73))&lt;0,360+DEGREES(ATAN2(X73,Y73)),DEGREES(ATAN2(X73,Y73)))</f>
        <v>314.788462796222</v>
      </c>
      <c r="AC73" s="24"/>
      <c r="AD73" s="24" t="n">
        <f aca="false">(Z73-Z72)*100</f>
        <v>0.517674216371816</v>
      </c>
      <c r="AE73" s="24"/>
    </row>
    <row r="74" customFormat="false" ht="12.75" hidden="false" customHeight="false" outlineLevel="0" collapsed="false">
      <c r="L74" s="20" t="n">
        <f aca="false">Z74*5+L73</f>
        <v>139.546867843538</v>
      </c>
      <c r="M74" s="1" t="n">
        <v>330</v>
      </c>
      <c r="N74" s="24" t="n">
        <f aca="false">(SUM(O74:R74))</f>
        <v>0.792081903757197</v>
      </c>
      <c r="O74" s="24" t="n">
        <f aca="false">COS(M74*PI()/180)/$N$6</f>
        <v>0.681642684950242</v>
      </c>
      <c r="P74" s="24" t="n">
        <f aca="false">$I$2/$J$2*COS(2*M74*PI()/180)/$N$6</f>
        <v>0.108468670800278</v>
      </c>
      <c r="Q74" s="24" t="n">
        <f aca="false">-1/4*($I$2/$J$2)^3*COS(4*M74*PI()/180)/$N$6</f>
        <v>0.00205996888820216</v>
      </c>
      <c r="R74" s="24" t="n">
        <f aca="false">1/14*($I$2/$J$2)^5*COS(6*M74*PI()/180)/$N$6</f>
        <v>-8.94208815251741E-005</v>
      </c>
      <c r="S74" s="25"/>
      <c r="T74" s="24" t="n">
        <f aca="false">(N74-O74)</f>
        <v>0.110439218806955</v>
      </c>
      <c r="U74" s="24" t="n">
        <f aca="false">(N74-O74-P74)</f>
        <v>0.001970548006677</v>
      </c>
      <c r="V74" s="25"/>
      <c r="W74" s="25"/>
      <c r="X74" s="24" t="n">
        <f aca="false">N74-COS(M74*PI()/180)*H$2/100</f>
        <v>0.341748693789289</v>
      </c>
      <c r="Y74" s="24" t="n">
        <f aca="false">SIN(M74*PI()/180)*H$2/100</f>
        <v>-0.26</v>
      </c>
      <c r="Z74" s="24" t="n">
        <f aca="false">SQRT(SUMSQ(X74,Y74))</f>
        <v>0.429409093646939</v>
      </c>
      <c r="AA74" s="24" t="n">
        <f aca="false">DEGREES(ATAN2(X74,Y74))</f>
        <v>-37.2636219215753</v>
      </c>
      <c r="AB74" s="24" t="n">
        <f aca="false">IF(DEGREES(ATAN2(X74,Y74))&lt;0,360+DEGREES(ATAN2(X74,Y74)),DEGREES(ATAN2(X74,Y74)))</f>
        <v>322.736378078425</v>
      </c>
      <c r="AC74" s="24"/>
      <c r="AD74" s="24" t="n">
        <f aca="false">(Z74-Z73)*100</f>
        <v>0.915483412316664</v>
      </c>
      <c r="AE74" s="24"/>
    </row>
    <row r="75" customFormat="false" ht="12.75" hidden="false" customHeight="false" outlineLevel="0" collapsed="false">
      <c r="L75" s="20" t="n">
        <f aca="false">Z75*5+L74</f>
        <v>141.751038234556</v>
      </c>
      <c r="M75" s="1" t="n">
        <v>335</v>
      </c>
      <c r="N75" s="24" t="n">
        <f aca="false">(SUM(O75:R75))</f>
        <v>0.853431288083766</v>
      </c>
      <c r="O75" s="24" t="n">
        <f aca="false">COS(M75*PI()/180)/$N$6</f>
        <v>0.713348673892648</v>
      </c>
      <c r="P75" s="24" t="n">
        <f aca="false">$I$2/$J$2*COS(2*M75*PI()/180)/$N$6</f>
        <v>0.139444635259173</v>
      </c>
      <c r="Q75" s="24" t="n">
        <f aca="false">-1/4*($I$2/$J$2)^3*COS(4*M75*PI()/180)/$N$6</f>
        <v>0.000715419686973765</v>
      </c>
      <c r="R75" s="24" t="n">
        <f aca="false">1/14*($I$2/$J$2)^5*COS(6*M75*PI()/180)/$N$6</f>
        <v>-7.74407550295995E-005</v>
      </c>
      <c r="S75" s="25"/>
      <c r="T75" s="24" t="n">
        <f aca="false">(N75-O75)</f>
        <v>0.140082614191117</v>
      </c>
      <c r="U75" s="24" t="n">
        <f aca="false">(N75-O75-P75)</f>
        <v>0.000637978931944144</v>
      </c>
      <c r="V75" s="25"/>
      <c r="W75" s="25"/>
      <c r="X75" s="24" t="n">
        <f aca="false">N75-COS(M75*PI()/180)*H$2/100</f>
        <v>0.382151238824708</v>
      </c>
      <c r="Y75" s="24" t="n">
        <f aca="false">SIN(M75*PI()/180)*H$2/100</f>
        <v>-0.219761496105164</v>
      </c>
      <c r="Z75" s="24" t="n">
        <f aca="false">SQRT(SUMSQ(X75,Y75))</f>
        <v>0.440834078203624</v>
      </c>
      <c r="AA75" s="24" t="n">
        <f aca="false">DEGREES(ATAN2(X75,Y75))</f>
        <v>-29.9016661318874</v>
      </c>
      <c r="AB75" s="24" t="n">
        <f aca="false">IF(DEGREES(ATAN2(X75,Y75))&lt;0,360+DEGREES(ATAN2(X75,Y75)),DEGREES(ATAN2(X75,Y75)))</f>
        <v>330.098333868113</v>
      </c>
      <c r="AC75" s="24"/>
      <c r="AD75" s="24" t="n">
        <f aca="false">(Z75-Z74)*100</f>
        <v>1.14249845566852</v>
      </c>
      <c r="AE75" s="24"/>
    </row>
    <row r="76" customFormat="false" ht="12.75" hidden="false" customHeight="false" outlineLevel="0" collapsed="false">
      <c r="L76" s="20" t="n">
        <f aca="false">Z76*5+L75</f>
        <v>144.015034961778</v>
      </c>
      <c r="M76" s="1" t="n">
        <v>340</v>
      </c>
      <c r="N76" s="24" t="n">
        <f aca="false">(SUM(O76:R76))</f>
        <v>0.905049163605398</v>
      </c>
      <c r="O76" s="24" t="n">
        <f aca="false">COS(M76*PI()/180)/$N$6</f>
        <v>0.739625648695025</v>
      </c>
      <c r="P76" s="24" t="n">
        <f aca="false">$I$2/$J$2*COS(2*M76*PI()/180)/$N$6</f>
        <v>0.166183645038109</v>
      </c>
      <c r="Q76" s="24" t="n">
        <f aca="false">-1/4*($I$2/$J$2)^3*COS(4*M76*PI()/180)/$N$6</f>
        <v>-0.000715419686973757</v>
      </c>
      <c r="R76" s="24" t="n">
        <f aca="false">1/14*($I$2/$J$2)^5*COS(6*M76*PI()/180)/$N$6</f>
        <v>-4.4710440762587E-005</v>
      </c>
      <c r="S76" s="25"/>
      <c r="T76" s="24" t="n">
        <f aca="false">(N76-O76)</f>
        <v>0.165423514910373</v>
      </c>
      <c r="U76" s="24" t="n">
        <f aca="false">(N76-O76-P76)</f>
        <v>-0.000760130127736319</v>
      </c>
      <c r="V76" s="25"/>
      <c r="W76" s="25"/>
      <c r="X76" s="24" t="n">
        <f aca="false">N76-COS(M76*PI()/180)*H$2/100</f>
        <v>0.416409000796726</v>
      </c>
      <c r="Y76" s="24" t="n">
        <f aca="false">SIN(M76*PI()/180)*H$2/100</f>
        <v>-0.177850474529348</v>
      </c>
      <c r="Z76" s="24" t="n">
        <f aca="false">SQRT(SUMSQ(X76,Y76))</f>
        <v>0.452799345444361</v>
      </c>
      <c r="AA76" s="24" t="n">
        <f aca="false">DEGREES(ATAN2(X76,Y76))</f>
        <v>-23.127582882202</v>
      </c>
      <c r="AB76" s="24" t="n">
        <f aca="false">IF(DEGREES(ATAN2(X76,Y76))&lt;0,360+DEGREES(ATAN2(X76,Y76)),DEGREES(ATAN2(X76,Y76)))</f>
        <v>336.872417117798</v>
      </c>
      <c r="AC76" s="24"/>
      <c r="AD76" s="24" t="n">
        <f aca="false">(Z76-Z75)*100</f>
        <v>1.1965267240737</v>
      </c>
      <c r="AE76" s="24"/>
    </row>
    <row r="77" customFormat="false" ht="12.75" hidden="false" customHeight="false" outlineLevel="0" collapsed="false">
      <c r="L77" s="20" t="n">
        <f aca="false">Z77*5+L76</f>
        <v>146.33385290388</v>
      </c>
      <c r="M77" s="1" t="n">
        <v>345</v>
      </c>
      <c r="N77" s="24" t="n">
        <f aca="false">(SUM(O77:R77))</f>
        <v>0.946086905679998</v>
      </c>
      <c r="O77" s="24" t="n">
        <f aca="false">COS(M77*PI()/180)/$N$6</f>
        <v>0.760273625712656</v>
      </c>
      <c r="P77" s="24" t="n">
        <f aca="false">$I$2/$J$2*COS(2*M77*PI()/180)/$N$6</f>
        <v>0.187873248855544</v>
      </c>
      <c r="Q77" s="24" t="n">
        <f aca="false">-1/4*($I$2/$J$2)^3*COS(4*M77*PI()/180)/$N$6</f>
        <v>-0.00205996888820216</v>
      </c>
      <c r="R77" s="24" t="n">
        <f aca="false">1/14*($I$2/$J$2)^5*COS(6*M77*PI()/180)/$N$6</f>
        <v>-2.84778740269693E-019</v>
      </c>
      <c r="S77" s="25"/>
      <c r="T77" s="24" t="n">
        <f aca="false">(N77-O77)</f>
        <v>0.185813279967342</v>
      </c>
      <c r="U77" s="24" t="n">
        <f aca="false">(N77-O77-P77)</f>
        <v>-0.00205996888820215</v>
      </c>
      <c r="V77" s="25"/>
      <c r="W77" s="25"/>
      <c r="X77" s="24" t="n">
        <f aca="false">N77-COS(M77*PI()/180)*H$2/100</f>
        <v>0.443805476009682</v>
      </c>
      <c r="Y77" s="24" t="n">
        <f aca="false">SIN(M77*PI()/180)*H$2/100</f>
        <v>-0.134585903453311</v>
      </c>
      <c r="Z77" s="24" t="n">
        <f aca="false">SQRT(SUMSQ(X77,Y77))</f>
        <v>0.463763588420355</v>
      </c>
      <c r="AA77" s="24" t="n">
        <f aca="false">DEGREES(ATAN2(X77,Y77))</f>
        <v>-16.8701508828248</v>
      </c>
      <c r="AB77" s="24" t="n">
        <f aca="false">IF(DEGREES(ATAN2(X77,Y77))&lt;0,360+DEGREES(ATAN2(X77,Y77)),DEGREES(ATAN2(X77,Y77)))</f>
        <v>343.129849117175</v>
      </c>
      <c r="AC77" s="24"/>
      <c r="AD77" s="24" t="n">
        <f aca="false">(Z77-Z76)*100</f>
        <v>1.09642429759941</v>
      </c>
      <c r="AE77" s="24"/>
    </row>
    <row r="78" customFormat="false" ht="12.75" hidden="false" customHeight="false" outlineLevel="0" collapsed="false">
      <c r="L78" s="20" t="n">
        <f aca="false">Z78*5+L77</f>
        <v>148.696288396826</v>
      </c>
      <c r="M78" s="1" t="n">
        <v>350</v>
      </c>
      <c r="N78" s="24" t="n">
        <f aca="false">(SUM(O78:R78))</f>
        <v>0.975878535448953</v>
      </c>
      <c r="O78" s="24" t="n">
        <f aca="false">COS(M78*PI()/180)/$N$6</f>
        <v>0.775135461372847</v>
      </c>
      <c r="P78" s="24" t="n">
        <f aca="false">$I$2/$J$2*COS(2*M78*PI()/180)/$N$6</f>
        <v>0.203854419074954</v>
      </c>
      <c r="Q78" s="24" t="n">
        <f aca="false">-1/4*($I$2/$J$2)^3*COS(4*M78*PI()/180)/$N$6</f>
        <v>-0.00315605543961047</v>
      </c>
      <c r="R78" s="24" t="n">
        <f aca="false">1/14*($I$2/$J$2)^5*COS(6*M78*PI()/180)/$N$6</f>
        <v>4.47104407625871E-005</v>
      </c>
      <c r="S78" s="25"/>
      <c r="T78" s="24" t="n">
        <f aca="false">(N78-O78)</f>
        <v>0.200743074076106</v>
      </c>
      <c r="U78" s="24" t="n">
        <f aca="false">(N78-O78-P78)</f>
        <v>-0.00311134499884785</v>
      </c>
      <c r="V78" s="25"/>
      <c r="W78" s="25"/>
      <c r="X78" s="24" t="n">
        <f aca="false">N78-COS(M78*PI()/180)*H$2/100</f>
        <v>0.463778503882605</v>
      </c>
      <c r="Y78" s="24" t="n">
        <f aca="false">SIN(M78*PI()/180)*H$2/100</f>
        <v>-0.0902970523868043</v>
      </c>
      <c r="Z78" s="24" t="n">
        <f aca="false">SQRT(SUMSQ(X78,Y78))</f>
        <v>0.472487098589297</v>
      </c>
      <c r="AA78" s="24" t="n">
        <f aca="false">DEGREES(ATAN2(X78,Y78))</f>
        <v>-11.0175749213119</v>
      </c>
      <c r="AB78" s="24" t="n">
        <f aca="false">IF(DEGREES(ATAN2(X78,Y78))&lt;0,360+DEGREES(ATAN2(X78,Y78)),DEGREES(ATAN2(X78,Y78)))</f>
        <v>348.982425078688</v>
      </c>
      <c r="AC78" s="24"/>
      <c r="AD78" s="24" t="n">
        <f aca="false">(Z78-Z77)*100</f>
        <v>0.872351016894229</v>
      </c>
      <c r="AE78" s="24"/>
    </row>
    <row r="79" customFormat="false" ht="12.75" hidden="false" customHeight="false" outlineLevel="0" collapsed="false">
      <c r="L79" s="20" t="n">
        <f aca="false">Z79*5+L78</f>
        <v>151.086675266952</v>
      </c>
      <c r="M79" s="1" t="n">
        <v>355</v>
      </c>
      <c r="N79" s="24" t="n">
        <f aca="false">(SUM(O79:R79))</f>
        <v>0.993945589686932</v>
      </c>
      <c r="O79" s="24" t="n">
        <f aca="false">COS(M79*PI()/180)/$N$6</f>
        <v>0.784098048132402</v>
      </c>
      <c r="P79" s="24" t="n">
        <f aca="false">$I$2/$J$2*COS(2*M79*PI()/180)/$N$6</f>
        <v>0.213641575926085</v>
      </c>
      <c r="Q79" s="24" t="n">
        <f aca="false">-1/4*($I$2/$J$2)^3*COS(4*M79*PI()/180)/$N$6</f>
        <v>-0.00387147512658424</v>
      </c>
      <c r="R79" s="24" t="n">
        <f aca="false">1/14*($I$2/$J$2)^5*COS(6*M79*PI()/180)/$N$6</f>
        <v>7.74407550295992E-005</v>
      </c>
      <c r="S79" s="25"/>
      <c r="T79" s="24" t="n">
        <f aca="false">(N79-O79)</f>
        <v>0.20984754155453</v>
      </c>
      <c r="U79" s="24" t="n">
        <f aca="false">(N79-O79-P79)</f>
        <v>-0.00379403437155465</v>
      </c>
      <c r="V79" s="25"/>
      <c r="W79" s="25"/>
      <c r="X79" s="24" t="n">
        <f aca="false">N79-COS(M79*PI()/180)*H$2/100</f>
        <v>0.475924346679225</v>
      </c>
      <c r="Y79" s="24" t="n">
        <f aca="false">SIN(M79*PI()/180)*H$2/100</f>
        <v>-0.0453209862287823</v>
      </c>
      <c r="Z79" s="24" t="n">
        <f aca="false">SQRT(SUMSQ(X79,Y79))</f>
        <v>0.478077374025164</v>
      </c>
      <c r="AA79" s="24" t="n">
        <f aca="false">DEGREES(ATAN2(X79,Y79))</f>
        <v>-5.43971855436328</v>
      </c>
      <c r="AB79" s="24" t="n">
        <f aca="false">IF(DEGREES(ATAN2(X79,Y79))&lt;0,360+DEGREES(ATAN2(X79,Y79)),DEGREES(ATAN2(X79,Y79)))</f>
        <v>354.560281445637</v>
      </c>
      <c r="AC79" s="24"/>
      <c r="AD79" s="24" t="n">
        <f aca="false">(Z79-Z78)*100</f>
        <v>0.559027543586638</v>
      </c>
      <c r="AE79" s="24"/>
    </row>
    <row r="80" customFormat="false" ht="12.75" hidden="false" customHeight="false" outlineLevel="0" collapsed="false">
      <c r="L80" s="20" t="n">
        <f aca="false">Z80*5+L79</f>
        <v>153.486675266952</v>
      </c>
      <c r="M80" s="1" t="n">
        <v>360</v>
      </c>
      <c r="N80" s="24" t="n">
        <f aca="false">(SUM(O80:R80))</f>
        <v>1</v>
      </c>
      <c r="O80" s="24" t="n">
        <f aca="false">COS(M80*PI()/180)/$N$6</f>
        <v>0.787093175294324</v>
      </c>
      <c r="P80" s="24" t="n">
        <f aca="false">$I$2/$J$2*COS(2*M80*PI()/180)/$N$6</f>
        <v>0.216937341600556</v>
      </c>
      <c r="Q80" s="24" t="n">
        <f aca="false">-1/4*($I$2/$J$2)^3*COS(4*M80*PI()/180)/$N$6</f>
        <v>-0.00411993777640432</v>
      </c>
      <c r="R80" s="24" t="n">
        <f aca="false">1/14*($I$2/$J$2)^5*COS(6*M80*PI()/180)/$N$6</f>
        <v>8.94208815251741E-005</v>
      </c>
      <c r="S80" s="25"/>
      <c r="T80" s="24" t="n">
        <f aca="false">(N80-O80)</f>
        <v>0.212906824705677</v>
      </c>
      <c r="U80" s="24" t="n">
        <f aca="false">(N80-O80-P80)</f>
        <v>-0.00403051689487907</v>
      </c>
      <c r="V80" s="25"/>
      <c r="W80" s="25"/>
      <c r="X80" s="24" t="n">
        <f aca="false">N80-COS(M80*PI()/180)*H$2/100</f>
        <v>0.48</v>
      </c>
      <c r="Y80" s="24" t="n">
        <f aca="false">SIN(M80*PI()/180)*H$2/100</f>
        <v>-1.27363267111325E-016</v>
      </c>
      <c r="Z80" s="24" t="n">
        <f aca="false">SQRT(SUMSQ(X80,Y80))</f>
        <v>0.48</v>
      </c>
      <c r="AA80" s="24" t="n">
        <f aca="false">DEGREES(ATAN2(X80,Y80))</f>
        <v>-1.52028701468256E-014</v>
      </c>
      <c r="AB80" s="24" t="n">
        <f aca="false">IF(DEGREES(ATAN2(X80,Y80))&lt;0,360+DEGREES(ATAN2(X80,Y80)),DEGREES(ATAN2(X80,Y80)))</f>
        <v>360</v>
      </c>
      <c r="AC80" s="24"/>
      <c r="AD80" s="24" t="n">
        <f aca="false">(Z80-Z79)*100</f>
        <v>0.192262597483645</v>
      </c>
      <c r="AE80" s="24"/>
    </row>
  </sheetData>
  <printOptions headings="false" gridLines="false" gridLinesSet="true" horizontalCentered="true" verticalCentered="false"/>
  <pageMargins left="0.7875" right="0.7875"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6" man="true" max="16383" min="0"/>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1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5" activeCellId="0" sqref="A15"/>
    </sheetView>
  </sheetViews>
  <sheetFormatPr defaultColWidth="11.0546875" defaultRowHeight="12.75" zeroHeight="false" outlineLevelRow="0" outlineLevelCol="0"/>
  <cols>
    <col collapsed="false" customWidth="true" hidden="false" outlineLevel="0" max="1" min="1" style="34" width="12.99"/>
    <col collapsed="false" customWidth="true" hidden="false" outlineLevel="0" max="2" min="2" style="35" width="5.13"/>
    <col collapsed="false" customWidth="true" hidden="false" outlineLevel="0" max="11" min="3" style="20" width="7.42"/>
    <col collapsed="false" customWidth="true" hidden="false" outlineLevel="0" max="12" min="12" style="20" width="8.7"/>
    <col collapsed="false" customWidth="true" hidden="false" outlineLevel="0" max="17" min="13" style="20" width="7.42"/>
    <col collapsed="false" customWidth="true" hidden="false" outlineLevel="0" max="18" min="18" style="20" width="7.56"/>
    <col collapsed="false" customWidth="true" hidden="false" outlineLevel="0" max="19" min="19" style="20" width="11.43"/>
  </cols>
  <sheetData>
    <row r="1" customFormat="false" ht="12.75" hidden="false" customHeight="false" outlineLevel="0" collapsed="false">
      <c r="H1" s="22"/>
      <c r="I1" s="22"/>
      <c r="J1" s="22"/>
      <c r="K1" s="22"/>
      <c r="L1" s="22"/>
    </row>
    <row r="2" customFormat="false" ht="12.75" hidden="false" customHeight="false" outlineLevel="0" collapsed="false">
      <c r="A2" s="1" t="s">
        <v>10</v>
      </c>
      <c r="C2" s="36" t="s">
        <v>0</v>
      </c>
      <c r="D2" s="36"/>
      <c r="E2" s="36"/>
      <c r="F2" s="36"/>
      <c r="G2" s="36" t="s">
        <v>14</v>
      </c>
      <c r="H2" s="36"/>
      <c r="I2" s="36"/>
      <c r="J2" s="36"/>
      <c r="K2" s="36"/>
      <c r="L2" s="36"/>
      <c r="M2" s="36" t="s">
        <v>15</v>
      </c>
      <c r="N2" s="36"/>
      <c r="O2" s="36"/>
      <c r="P2" s="36"/>
      <c r="Q2" s="36"/>
      <c r="R2" s="36"/>
    </row>
    <row r="3" customFormat="false" ht="12.75" hidden="false" customHeight="false" outlineLevel="0" collapsed="false">
      <c r="A3" s="21" t="n">
        <f aca="false">59/2</f>
        <v>29.5</v>
      </c>
      <c r="C3" s="19" t="s">
        <v>30</v>
      </c>
      <c r="D3" s="37" t="s">
        <v>31</v>
      </c>
      <c r="E3" s="37" t="s">
        <v>32</v>
      </c>
      <c r="F3" s="15" t="s">
        <v>33</v>
      </c>
      <c r="G3" s="19" t="s">
        <v>30</v>
      </c>
      <c r="H3" s="37" t="s">
        <v>31</v>
      </c>
      <c r="I3" s="37" t="s">
        <v>32</v>
      </c>
      <c r="J3" s="37" t="s">
        <v>33</v>
      </c>
      <c r="K3" s="37" t="s">
        <v>34</v>
      </c>
      <c r="L3" s="15" t="s">
        <v>35</v>
      </c>
      <c r="M3" s="19" t="s">
        <v>30</v>
      </c>
      <c r="N3" s="37" t="s">
        <v>31</v>
      </c>
      <c r="O3" s="37" t="s">
        <v>32</v>
      </c>
      <c r="P3" s="37" t="s">
        <v>33</v>
      </c>
      <c r="Q3" s="37" t="s">
        <v>34</v>
      </c>
      <c r="R3" s="15" t="s">
        <v>35</v>
      </c>
      <c r="S3" s="1"/>
    </row>
    <row r="4" customFormat="false" ht="12.75" hidden="false" customHeight="false" outlineLevel="0" collapsed="false">
      <c r="C4" s="26" t="n">
        <v>0</v>
      </c>
      <c r="D4" s="27" t="n">
        <v>-180</v>
      </c>
      <c r="E4" s="27" t="n">
        <v>-180</v>
      </c>
      <c r="F4" s="28" t="n">
        <v>0</v>
      </c>
      <c r="G4" s="38" t="n">
        <f aca="false">COS(C4*PI()/180)/$A$15</f>
        <v>0.802462916316821</v>
      </c>
      <c r="H4" s="39" t="n">
        <f aca="false">COS(D4*PI()/180)/$A$15</f>
        <v>-0.802462916316821</v>
      </c>
      <c r="I4" s="39" t="n">
        <f aca="false">COS(E4*PI()/180)/$A$15</f>
        <v>-0.802462916316821</v>
      </c>
      <c r="J4" s="39" t="n">
        <f aca="false">COS(F4*PI()/180)/$A$15</f>
        <v>0.802462916316821</v>
      </c>
      <c r="K4" s="39" t="n">
        <f aca="false">G4+H4+I4+J4</f>
        <v>0</v>
      </c>
      <c r="L4" s="40" t="n">
        <f aca="false">A$18*K4</f>
        <v>0</v>
      </c>
      <c r="M4" s="38" t="n">
        <f aca="false">$A$3/$A$6*COS(2*C4*PI()/180)/$A$15</f>
        <v>0.200615729079205</v>
      </c>
      <c r="N4" s="39" t="n">
        <f aca="false">$A$3/$A$6*COS(2*D4*PI()/180)/$A$15</f>
        <v>0.200615729079205</v>
      </c>
      <c r="O4" s="39" t="n">
        <f aca="false">$A$3/$A$6*COS(2*E4*PI()/180)/$A$15</f>
        <v>0.200615729079205</v>
      </c>
      <c r="P4" s="39" t="n">
        <f aca="false">$A$3/$A$6*COS(2*F4*PI()/180)/$A$15</f>
        <v>0.200615729079205</v>
      </c>
      <c r="Q4" s="39" t="n">
        <f aca="false">M4+N4+O4+P4</f>
        <v>0.802462916316821</v>
      </c>
      <c r="R4" s="40" t="n">
        <f aca="false">A$18*Q4</f>
        <v>15671.0368248849</v>
      </c>
      <c r="S4" s="24"/>
    </row>
    <row r="5" customFormat="false" ht="12.75" hidden="false" customHeight="false" outlineLevel="0" collapsed="false">
      <c r="A5" s="1" t="s">
        <v>11</v>
      </c>
      <c r="C5" s="16" t="n">
        <v>5</v>
      </c>
      <c r="D5" s="41" t="n">
        <f aca="false">D$4+$C5</f>
        <v>-175</v>
      </c>
      <c r="E5" s="41" t="n">
        <f aca="false">E$4+$C5</f>
        <v>-175</v>
      </c>
      <c r="F5" s="42" t="n">
        <f aca="false">F$4+$C5</f>
        <v>5</v>
      </c>
      <c r="G5" s="43" t="n">
        <f aca="false">COS(C5*PI()/180)/$A$15</f>
        <v>0.799409302650057</v>
      </c>
      <c r="H5" s="44" t="n">
        <f aca="false">COS(D5*PI()/180)/$A$15</f>
        <v>-0.799409302650057</v>
      </c>
      <c r="I5" s="44" t="n">
        <f aca="false">COS(E5*PI()/180)/$A$15</f>
        <v>-0.799409302650057</v>
      </c>
      <c r="J5" s="44" t="n">
        <f aca="false">COS(F5*PI()/180)/$A$15</f>
        <v>0.799409302650057</v>
      </c>
      <c r="K5" s="44" t="n">
        <f aca="false">G5+H5+I5+J5</f>
        <v>0</v>
      </c>
      <c r="L5" s="45" t="n">
        <f aca="false">A$18*K5</f>
        <v>0</v>
      </c>
      <c r="M5" s="43" t="n">
        <f aca="false">$A$3/$A$6*COS(2*C5*PI()/180)/$A$15</f>
        <v>0.197567925373398</v>
      </c>
      <c r="N5" s="44" t="n">
        <f aca="false">$A$3/$A$6*COS(2*D5*PI()/180)/$A$15</f>
        <v>0.197567925373398</v>
      </c>
      <c r="O5" s="44" t="n">
        <f aca="false">$A$3/$A$6*COS(2*E5*PI()/180)/$A$15</f>
        <v>0.197567925373398</v>
      </c>
      <c r="P5" s="44" t="n">
        <f aca="false">$A$3/$A$6*COS(2*F5*PI()/180)/$A$15</f>
        <v>0.197567925373398</v>
      </c>
      <c r="Q5" s="44" t="n">
        <f aca="false">M5+N5+O5+P5</f>
        <v>0.790271701493592</v>
      </c>
      <c r="R5" s="45" t="n">
        <f aca="false">A$18*Q5</f>
        <v>15432.9585628865</v>
      </c>
      <c r="S5" s="24"/>
    </row>
    <row r="6" customFormat="false" ht="12.75" hidden="false" customHeight="false" outlineLevel="0" collapsed="false">
      <c r="A6" s="21" t="n">
        <f aca="false">4*A3</f>
        <v>118</v>
      </c>
      <c r="C6" s="16" t="n">
        <v>10</v>
      </c>
      <c r="D6" s="41" t="n">
        <f aca="false">D$4+$C6</f>
        <v>-170</v>
      </c>
      <c r="E6" s="41" t="n">
        <f aca="false">E$4+$C6</f>
        <v>-170</v>
      </c>
      <c r="F6" s="42" t="n">
        <f aca="false">F$4+$C6</f>
        <v>10</v>
      </c>
      <c r="G6" s="43" t="n">
        <f aca="false">COS(C6*PI()/180)/$A$15</f>
        <v>0.790271701493592</v>
      </c>
      <c r="H6" s="44" t="n">
        <f aca="false">COS(D6*PI()/180)/$A$15</f>
        <v>-0.790271701493592</v>
      </c>
      <c r="I6" s="44" t="n">
        <f aca="false">COS(E6*PI()/180)/$A$15</f>
        <v>-0.790271701493592</v>
      </c>
      <c r="J6" s="44" t="n">
        <f aca="false">COS(F6*PI()/180)/$A$15</f>
        <v>0.790271701493592</v>
      </c>
      <c r="K6" s="44" t="n">
        <f aca="false">G6+H6+I6+J6</f>
        <v>0</v>
      </c>
      <c r="L6" s="45" t="n">
        <f aca="false">A$18*K6</f>
        <v>0</v>
      </c>
      <c r="M6" s="43" t="n">
        <f aca="false">$A$3/$A$6*COS(2*C6*PI()/180)/$A$15</f>
        <v>0.188517120229314</v>
      </c>
      <c r="N6" s="44" t="n">
        <f aca="false">$A$3/$A$6*COS(2*D6*PI()/180)/$A$15</f>
        <v>0.188517120229314</v>
      </c>
      <c r="O6" s="44" t="n">
        <f aca="false">$A$3/$A$6*COS(2*E6*PI()/180)/$A$15</f>
        <v>0.188517120229314</v>
      </c>
      <c r="P6" s="44" t="n">
        <f aca="false">$A$3/$A$6*COS(2*F6*PI()/180)/$A$15</f>
        <v>0.188517120229314</v>
      </c>
      <c r="Q6" s="44" t="n">
        <f aca="false">M6+N6+O6+P6</f>
        <v>0.754068480917256</v>
      </c>
      <c r="R6" s="45" t="n">
        <f aca="false">A$18*Q6</f>
        <v>14725.9576644086</v>
      </c>
      <c r="S6" s="24"/>
    </row>
    <row r="7" customFormat="false" ht="12.75" hidden="false" customHeight="false" outlineLevel="0" collapsed="false">
      <c r="C7" s="16" t="n">
        <v>15</v>
      </c>
      <c r="D7" s="41" t="n">
        <f aca="false">D$4+$C7</f>
        <v>-165</v>
      </c>
      <c r="E7" s="41" t="n">
        <f aca="false">E$4+$C7</f>
        <v>-165</v>
      </c>
      <c r="F7" s="42" t="n">
        <f aca="false">F$4+$C7</f>
        <v>15</v>
      </c>
      <c r="G7" s="43" t="n">
        <f aca="false">COS(C7*PI()/180)/$A$15</f>
        <v>0.77511965550966</v>
      </c>
      <c r="H7" s="44" t="n">
        <f aca="false">COS(D7*PI()/180)/$A$15</f>
        <v>-0.77511965550966</v>
      </c>
      <c r="I7" s="44" t="n">
        <f aca="false">COS(E7*PI()/180)/$A$15</f>
        <v>-0.77511965550966</v>
      </c>
      <c r="J7" s="44" t="n">
        <f aca="false">COS(F7*PI()/180)/$A$15</f>
        <v>0.77511965550966</v>
      </c>
      <c r="K7" s="44" t="n">
        <f aca="false">G7+H7+I7+J7</f>
        <v>0</v>
      </c>
      <c r="L7" s="45" t="n">
        <f aca="false">A$18*K7</f>
        <v>0</v>
      </c>
      <c r="M7" s="43" t="n">
        <f aca="false">$A$3/$A$6*COS(2*C7*PI()/180)/$A$15</f>
        <v>0.173738317781328</v>
      </c>
      <c r="N7" s="44" t="n">
        <f aca="false">$A$3/$A$6*COS(2*D7*PI()/180)/$A$15</f>
        <v>0.173738317781328</v>
      </c>
      <c r="O7" s="44" t="n">
        <f aca="false">$A$3/$A$6*COS(2*E7*PI()/180)/$A$15</f>
        <v>0.173738317781328</v>
      </c>
      <c r="P7" s="44" t="n">
        <f aca="false">$A$3/$A$6*COS(2*F7*PI()/180)/$A$15</f>
        <v>0.173738317781328</v>
      </c>
      <c r="Q7" s="44" t="n">
        <f aca="false">M7+N7+O7+P7</f>
        <v>0.694953271125313</v>
      </c>
      <c r="R7" s="45" t="n">
        <f aca="false">A$18*Q7</f>
        <v>13571.5159939917</v>
      </c>
      <c r="S7" s="24"/>
    </row>
    <row r="8" customFormat="false" ht="12.75" hidden="false" customHeight="true" outlineLevel="0" collapsed="false">
      <c r="A8" s="34" t="s">
        <v>36</v>
      </c>
      <c r="C8" s="16" t="n">
        <v>20</v>
      </c>
      <c r="D8" s="41" t="n">
        <f aca="false">D$4+$C8</f>
        <v>-160</v>
      </c>
      <c r="E8" s="41" t="n">
        <f aca="false">E$4+$C8</f>
        <v>-160</v>
      </c>
      <c r="F8" s="42" t="n">
        <f aca="false">F$4+$C8</f>
        <v>20</v>
      </c>
      <c r="G8" s="43" t="n">
        <f aca="false">COS(C8*PI()/180)/$A$15</f>
        <v>0.754068480917256</v>
      </c>
      <c r="H8" s="44" t="n">
        <f aca="false">COS(D8*PI()/180)/$A$15</f>
        <v>-0.754068480917256</v>
      </c>
      <c r="I8" s="44" t="n">
        <f aca="false">COS(E8*PI()/180)/$A$15</f>
        <v>-0.754068480917256</v>
      </c>
      <c r="J8" s="44" t="n">
        <f aca="false">COS(F8*PI()/180)/$A$15</f>
        <v>0.754068480917256</v>
      </c>
      <c r="K8" s="44" t="n">
        <f aca="false">G8+H8+I8+J8</f>
        <v>0</v>
      </c>
      <c r="L8" s="45" t="n">
        <f aca="false">A$18*K8</f>
        <v>0</v>
      </c>
      <c r="M8" s="43" t="n">
        <f aca="false">$A$3/$A$6*COS(2*C8*PI()/180)/$A$15</f>
        <v>0.153680564463387</v>
      </c>
      <c r="N8" s="44" t="n">
        <f aca="false">$A$3/$A$6*COS(2*D8*PI()/180)/$A$15</f>
        <v>0.153680564463387</v>
      </c>
      <c r="O8" s="44" t="n">
        <f aca="false">$A$3/$A$6*COS(2*E8*PI()/180)/$A$15</f>
        <v>0.153680564463387</v>
      </c>
      <c r="P8" s="44" t="n">
        <f aca="false">$A$3/$A$6*COS(2*F8*PI()/180)/$A$15</f>
        <v>0.153680564463387</v>
      </c>
      <c r="Q8" s="44" t="n">
        <f aca="false">M8+N8+O8+P8</f>
        <v>0.61472225785355</v>
      </c>
      <c r="R8" s="45" t="n">
        <f aca="false">A$18*Q8</f>
        <v>12004.7106776159</v>
      </c>
      <c r="S8" s="24"/>
    </row>
    <row r="9" customFormat="false" ht="12.75" hidden="false" customHeight="false" outlineLevel="0" collapsed="false">
      <c r="A9" s="46" t="n">
        <v>360</v>
      </c>
      <c r="C9" s="16" t="n">
        <v>25</v>
      </c>
      <c r="D9" s="41" t="n">
        <f aca="false">D$4+$C9</f>
        <v>-155</v>
      </c>
      <c r="E9" s="41" t="n">
        <f aca="false">E$4+$C9</f>
        <v>-155</v>
      </c>
      <c r="F9" s="42" t="n">
        <f aca="false">F$4+$C9</f>
        <v>25</v>
      </c>
      <c r="G9" s="43" t="n">
        <f aca="false">COS(C9*PI()/180)/$A$15</f>
        <v>0.727278389866074</v>
      </c>
      <c r="H9" s="44" t="n">
        <f aca="false">COS(D9*PI()/180)/$A$15</f>
        <v>-0.727278389866074</v>
      </c>
      <c r="I9" s="44" t="n">
        <f aca="false">COS(E9*PI()/180)/$A$15</f>
        <v>-0.727278389866074</v>
      </c>
      <c r="J9" s="44" t="n">
        <f aca="false">COS(F9*PI()/180)/$A$15</f>
        <v>0.727278389866074</v>
      </c>
      <c r="K9" s="44" t="n">
        <f aca="false">G9+H9+I9+J9</f>
        <v>0</v>
      </c>
      <c r="L9" s="45" t="n">
        <f aca="false">A$18*K9</f>
        <v>0</v>
      </c>
      <c r="M9" s="43" t="n">
        <f aca="false">$A$3/$A$6*COS(2*C9*PI()/180)/$A$15</f>
        <v>0.128953304960345</v>
      </c>
      <c r="N9" s="44" t="n">
        <f aca="false">$A$3/$A$6*COS(2*D9*PI()/180)/$A$15</f>
        <v>0.128953304960345</v>
      </c>
      <c r="O9" s="44" t="n">
        <f aca="false">$A$3/$A$6*COS(2*E9*PI()/180)/$A$15</f>
        <v>0.128953304960345</v>
      </c>
      <c r="P9" s="44" t="n">
        <f aca="false">$A$3/$A$6*COS(2*F9*PI()/180)/$A$15</f>
        <v>0.128953304960345</v>
      </c>
      <c r="Q9" s="44" t="n">
        <f aca="false">M9+N9+O9+P9</f>
        <v>0.515813219841379</v>
      </c>
      <c r="R9" s="45" t="n">
        <f aca="false">A$18*Q9</f>
        <v>10073.1483019775</v>
      </c>
      <c r="S9" s="24"/>
    </row>
    <row r="10" customFormat="false" ht="12.75" hidden="false" customHeight="false" outlineLevel="0" collapsed="false">
      <c r="C10" s="16" t="n">
        <v>30</v>
      </c>
      <c r="D10" s="41" t="n">
        <f aca="false">D$4+$C10</f>
        <v>-150</v>
      </c>
      <c r="E10" s="41" t="n">
        <f aca="false">E$4+$C10</f>
        <v>-150</v>
      </c>
      <c r="F10" s="42" t="n">
        <f aca="false">F$4+$C10</f>
        <v>30</v>
      </c>
      <c r="G10" s="43" t="n">
        <f aca="false">COS(C10*PI()/180)/$A$15</f>
        <v>0.694953271125313</v>
      </c>
      <c r="H10" s="44" t="n">
        <f aca="false">COS(D10*PI()/180)/$A$15</f>
        <v>-0.694953271125313</v>
      </c>
      <c r="I10" s="44" t="n">
        <f aca="false">COS(E10*PI()/180)/$A$15</f>
        <v>-0.694953271125313</v>
      </c>
      <c r="J10" s="44" t="n">
        <f aca="false">COS(F10*PI()/180)/$A$15</f>
        <v>0.694953271125313</v>
      </c>
      <c r="K10" s="44" t="n">
        <f aca="false">G10+H10+I10+J10</f>
        <v>0</v>
      </c>
      <c r="L10" s="45" t="n">
        <f aca="false">A$18*K10</f>
        <v>0</v>
      </c>
      <c r="M10" s="43" t="n">
        <f aca="false">$A$3/$A$6*COS(2*C10*PI()/180)/$A$15</f>
        <v>0.100307864539603</v>
      </c>
      <c r="N10" s="44" t="n">
        <f aca="false">$A$3/$A$6*COS(2*D10*PI()/180)/$A$15</f>
        <v>0.100307864539603</v>
      </c>
      <c r="O10" s="44" t="n">
        <f aca="false">$A$3/$A$6*COS(2*E10*PI()/180)/$A$15</f>
        <v>0.100307864539603</v>
      </c>
      <c r="P10" s="44" t="n">
        <f aca="false">$A$3/$A$6*COS(2*F10*PI()/180)/$A$15</f>
        <v>0.100307864539603</v>
      </c>
      <c r="Q10" s="44" t="n">
        <f aca="false">M10+N10+O10+P10</f>
        <v>0.40123145815841</v>
      </c>
      <c r="R10" s="45" t="n">
        <f aca="false">A$18*Q10</f>
        <v>7835.51841244245</v>
      </c>
      <c r="S10" s="24"/>
    </row>
    <row r="11" customFormat="false" ht="12.75" hidden="false" customHeight="false" outlineLevel="0" collapsed="false">
      <c r="A11" s="34" t="s">
        <v>37</v>
      </c>
      <c r="C11" s="16" t="n">
        <v>35</v>
      </c>
      <c r="D11" s="41" t="n">
        <f aca="false">D$4+$C11</f>
        <v>-145</v>
      </c>
      <c r="E11" s="41" t="n">
        <f aca="false">E$4+$C11</f>
        <v>-145</v>
      </c>
      <c r="F11" s="42" t="n">
        <f aca="false">F$4+$C11</f>
        <v>35</v>
      </c>
      <c r="G11" s="43" t="n">
        <f aca="false">COS(C11*PI()/180)/$A$15</f>
        <v>0.65733913836703</v>
      </c>
      <c r="H11" s="44" t="n">
        <f aca="false">COS(D11*PI()/180)/$A$15</f>
        <v>-0.65733913836703</v>
      </c>
      <c r="I11" s="44" t="n">
        <f aca="false">COS(E11*PI()/180)/$A$15</f>
        <v>-0.65733913836703</v>
      </c>
      <c r="J11" s="44" t="n">
        <f aca="false">COS(F11*PI()/180)/$A$15</f>
        <v>0.65733913836703</v>
      </c>
      <c r="K11" s="44" t="n">
        <f aca="false">G11+H11+I11+J11</f>
        <v>0</v>
      </c>
      <c r="L11" s="45" t="n">
        <f aca="false">A$18*K11</f>
        <v>0</v>
      </c>
      <c r="M11" s="43" t="n">
        <f aca="false">$A$3/$A$6*COS(2*C11*PI()/180)/$A$15</f>
        <v>0.0686146204130533</v>
      </c>
      <c r="N11" s="44" t="n">
        <f aca="false">$A$3/$A$6*COS(2*D11*PI()/180)/$A$15</f>
        <v>0.0686146204130532</v>
      </c>
      <c r="O11" s="44" t="n">
        <f aca="false">$A$3/$A$6*COS(2*E11*PI()/180)/$A$15</f>
        <v>0.0686146204130532</v>
      </c>
      <c r="P11" s="44" t="n">
        <f aca="false">$A$3/$A$6*COS(2*F11*PI()/180)/$A$15</f>
        <v>0.0686146204130533</v>
      </c>
      <c r="Q11" s="44" t="n">
        <f aca="false">M11+N11+O11+P11</f>
        <v>0.274458481652213</v>
      </c>
      <c r="R11" s="45" t="n">
        <f aca="false">A$18*Q11</f>
        <v>5359.81026090896</v>
      </c>
      <c r="S11" s="24"/>
    </row>
    <row r="12" customFormat="false" ht="12.75" hidden="false" customHeight="false" outlineLevel="0" collapsed="false">
      <c r="A12" s="46" t="n">
        <v>11600</v>
      </c>
      <c r="C12" s="16" t="n">
        <v>40</v>
      </c>
      <c r="D12" s="41" t="n">
        <f aca="false">D$4+$C12</f>
        <v>-140</v>
      </c>
      <c r="E12" s="41" t="n">
        <f aca="false">E$4+$C12</f>
        <v>-140</v>
      </c>
      <c r="F12" s="42" t="n">
        <f aca="false">F$4+$C12</f>
        <v>40</v>
      </c>
      <c r="G12" s="43" t="n">
        <f aca="false">COS(C12*PI()/180)/$A$15</f>
        <v>0.61472225785355</v>
      </c>
      <c r="H12" s="44" t="n">
        <f aca="false">COS(D12*PI()/180)/$A$15</f>
        <v>-0.61472225785355</v>
      </c>
      <c r="I12" s="44" t="n">
        <f aca="false">COS(E12*PI()/180)/$A$15</f>
        <v>-0.61472225785355</v>
      </c>
      <c r="J12" s="44" t="n">
        <f aca="false">COS(F12*PI()/180)/$A$15</f>
        <v>0.61472225785355</v>
      </c>
      <c r="K12" s="44" t="n">
        <f aca="false">G12+H12+I12+J12</f>
        <v>0</v>
      </c>
      <c r="L12" s="45" t="n">
        <f aca="false">A$18*K12</f>
        <v>0</v>
      </c>
      <c r="M12" s="43" t="n">
        <f aca="false">$A$3/$A$6*COS(2*C12*PI()/180)/$A$15</f>
        <v>0.0348365557659266</v>
      </c>
      <c r="N12" s="44" t="n">
        <f aca="false">$A$3/$A$6*COS(2*D12*PI()/180)/$A$15</f>
        <v>0.0348365557659265</v>
      </c>
      <c r="O12" s="44" t="n">
        <f aca="false">$A$3/$A$6*COS(2*E12*PI()/180)/$A$15</f>
        <v>0.0348365557659265</v>
      </c>
      <c r="P12" s="44" t="n">
        <f aca="false">$A$3/$A$6*COS(2*F12*PI()/180)/$A$15</f>
        <v>0.0348365557659266</v>
      </c>
      <c r="Q12" s="44" t="n">
        <f aca="false">M12+N12+O12+P12</f>
        <v>0.139346223063706</v>
      </c>
      <c r="R12" s="45" t="n">
        <f aca="false">A$18*Q12</f>
        <v>2721.24698679262</v>
      </c>
      <c r="S12" s="24"/>
    </row>
    <row r="13" customFormat="false" ht="12.75" hidden="false" customHeight="false" outlineLevel="0" collapsed="false">
      <c r="C13" s="16" t="n">
        <v>45</v>
      </c>
      <c r="D13" s="41" t="n">
        <f aca="false">D$4+$C13</f>
        <v>-135</v>
      </c>
      <c r="E13" s="41" t="n">
        <f aca="false">E$4+$C13</f>
        <v>-135</v>
      </c>
      <c r="F13" s="42" t="n">
        <f aca="false">F$4+$C13</f>
        <v>45</v>
      </c>
      <c r="G13" s="43" t="n">
        <f aca="false">COS(C13*PI()/180)/$A$15</f>
        <v>0.567426969778357</v>
      </c>
      <c r="H13" s="44" t="n">
        <f aca="false">COS(D13*PI()/180)/$A$15</f>
        <v>-0.567426969778357</v>
      </c>
      <c r="I13" s="44" t="n">
        <f aca="false">COS(E13*PI()/180)/$A$15</f>
        <v>-0.567426969778357</v>
      </c>
      <c r="J13" s="44" t="n">
        <f aca="false">COS(F13*PI()/180)/$A$15</f>
        <v>0.567426969778357</v>
      </c>
      <c r="K13" s="44" t="n">
        <f aca="false">G13+H13+I13+J13</f>
        <v>0</v>
      </c>
      <c r="L13" s="45" t="n">
        <f aca="false">A$18*K13</f>
        <v>0</v>
      </c>
      <c r="M13" s="43" t="n">
        <f aca="false">$A$3/$A$6*COS(2*C13*PI()/180)/$A$15</f>
        <v>1.22841705237731E-017</v>
      </c>
      <c r="N13" s="44" t="n">
        <f aca="false">$A$3/$A$6*COS(2*D13*PI()/180)/$A$15</f>
        <v>-3.68525115713192E-017</v>
      </c>
      <c r="O13" s="44" t="n">
        <f aca="false">$A$3/$A$6*COS(2*E13*PI()/180)/$A$15</f>
        <v>-3.68525115713192E-017</v>
      </c>
      <c r="P13" s="44" t="n">
        <f aca="false">$A$3/$A$6*COS(2*F13*PI()/180)/$A$15</f>
        <v>1.22841705237731E-017</v>
      </c>
      <c r="Q13" s="44" t="n">
        <f aca="false">M13+N13+O13+P13</f>
        <v>-4.91366820950922E-017</v>
      </c>
      <c r="R13" s="45" t="n">
        <f aca="false">A$18*Q13</f>
        <v>-9.59574254345779E-013</v>
      </c>
      <c r="S13" s="24"/>
    </row>
    <row r="14" customFormat="false" ht="12.75" hidden="false" customHeight="false" outlineLevel="0" collapsed="false">
      <c r="A14" s="1" t="s">
        <v>12</v>
      </c>
      <c r="C14" s="16" t="n">
        <v>50</v>
      </c>
      <c r="D14" s="41" t="n">
        <f aca="false">D$4+$C14</f>
        <v>-130</v>
      </c>
      <c r="E14" s="41" t="n">
        <f aca="false">E$4+$C14</f>
        <v>-130</v>
      </c>
      <c r="F14" s="42" t="n">
        <f aca="false">F$4+$C14</f>
        <v>50</v>
      </c>
      <c r="G14" s="43" t="n">
        <f aca="false">COS(C14*PI()/180)/$A$15</f>
        <v>0.515813219841379</v>
      </c>
      <c r="H14" s="44" t="n">
        <f aca="false">COS(D14*PI()/180)/$A$15</f>
        <v>-0.515813219841379</v>
      </c>
      <c r="I14" s="44" t="n">
        <f aca="false">COS(E14*PI()/180)/$A$15</f>
        <v>-0.515813219841379</v>
      </c>
      <c r="J14" s="44" t="n">
        <f aca="false">COS(F14*PI()/180)/$A$15</f>
        <v>0.515813219841379</v>
      </c>
      <c r="K14" s="44" t="n">
        <f aca="false">G14+H14+I14+J14</f>
        <v>0</v>
      </c>
      <c r="L14" s="45" t="n">
        <f aca="false">A$18*K14</f>
        <v>0</v>
      </c>
      <c r="M14" s="43" t="n">
        <f aca="false">$A$3/$A$6*COS(2*C14*PI()/180)/$A$15</f>
        <v>-0.0348365557659266</v>
      </c>
      <c r="N14" s="44" t="n">
        <f aca="false">$A$3/$A$6*COS(2*D14*PI()/180)/$A$15</f>
        <v>-0.0348365557659266</v>
      </c>
      <c r="O14" s="44" t="n">
        <f aca="false">$A$3/$A$6*COS(2*E14*PI()/180)/$A$15</f>
        <v>-0.0348365557659266</v>
      </c>
      <c r="P14" s="44" t="n">
        <f aca="false">$A$3/$A$6*COS(2*F14*PI()/180)/$A$15</f>
        <v>-0.0348365557659266</v>
      </c>
      <c r="Q14" s="44" t="n">
        <f aca="false">M14+N14+O14+P14</f>
        <v>-0.139346223063706</v>
      </c>
      <c r="R14" s="45" t="n">
        <f aca="false">A$18*Q14</f>
        <v>-2721.24698679262</v>
      </c>
      <c r="S14" s="24"/>
    </row>
    <row r="15" customFormat="false" ht="12.75" hidden="false" customHeight="false" outlineLevel="0" collapsed="false">
      <c r="A15" s="22" t="n">
        <f aca="false">COS(C4*PI()/180)+$A$3/$A$6*COS(2*C4*PI()/180)-1/4*($A$3/$A$6)^3*COS(4*C4*PI()/180)+1/14*($A$3/$A$6)^5*COS(6*C4*PI()/180)</f>
        <v>1.24616350446429</v>
      </c>
      <c r="C15" s="16" t="n">
        <v>55</v>
      </c>
      <c r="D15" s="41" t="n">
        <f aca="false">D$4+$C15</f>
        <v>-125</v>
      </c>
      <c r="E15" s="41" t="n">
        <f aca="false">E$4+$C15</f>
        <v>-125</v>
      </c>
      <c r="F15" s="42" t="n">
        <f aca="false">F$4+$C15</f>
        <v>55</v>
      </c>
      <c r="G15" s="43" t="n">
        <f aca="false">COS(C15*PI()/180)/$A$15</f>
        <v>0.46027381984487</v>
      </c>
      <c r="H15" s="44" t="n">
        <f aca="false">COS(D15*PI()/180)/$A$15</f>
        <v>-0.460273819844869</v>
      </c>
      <c r="I15" s="44" t="n">
        <f aca="false">COS(E15*PI()/180)/$A$15</f>
        <v>-0.460273819844869</v>
      </c>
      <c r="J15" s="44" t="n">
        <f aca="false">COS(F15*PI()/180)/$A$15</f>
        <v>0.46027381984487</v>
      </c>
      <c r="K15" s="44" t="n">
        <f aca="false">G15+H15+I15+J15</f>
        <v>0</v>
      </c>
      <c r="L15" s="45" t="n">
        <f aca="false">A$18*K15</f>
        <v>0</v>
      </c>
      <c r="M15" s="43" t="n">
        <f aca="false">$A$3/$A$6*COS(2*C15*PI()/180)/$A$15</f>
        <v>-0.0686146204130533</v>
      </c>
      <c r="N15" s="44" t="n">
        <f aca="false">$A$3/$A$6*COS(2*D15*PI()/180)/$A$15</f>
        <v>-0.0686146204130534</v>
      </c>
      <c r="O15" s="44" t="n">
        <f aca="false">$A$3/$A$6*COS(2*E15*PI()/180)/$A$15</f>
        <v>-0.0686146204130534</v>
      </c>
      <c r="P15" s="44" t="n">
        <f aca="false">$A$3/$A$6*COS(2*F15*PI()/180)/$A$15</f>
        <v>-0.0686146204130533</v>
      </c>
      <c r="Q15" s="44" t="n">
        <f aca="false">M15+N15+O15+P15</f>
        <v>-0.274458481652213</v>
      </c>
      <c r="R15" s="45" t="n">
        <f aca="false">A$18*Q15</f>
        <v>-5359.81026090897</v>
      </c>
      <c r="S15" s="24"/>
    </row>
    <row r="16" customFormat="false" ht="12.75" hidden="false" customHeight="false" outlineLevel="0" collapsed="false">
      <c r="C16" s="16" t="n">
        <v>60</v>
      </c>
      <c r="D16" s="41" t="n">
        <f aca="false">D$4+$C16</f>
        <v>-120</v>
      </c>
      <c r="E16" s="41" t="n">
        <f aca="false">E$4+$C16</f>
        <v>-120</v>
      </c>
      <c r="F16" s="42" t="n">
        <f aca="false">F$4+$C16</f>
        <v>60</v>
      </c>
      <c r="G16" s="43" t="n">
        <f aca="false">COS(C16*PI()/180)/$A$15</f>
        <v>0.40123145815841</v>
      </c>
      <c r="H16" s="44" t="n">
        <f aca="false">COS(D16*PI()/180)/$A$15</f>
        <v>-0.40123145815841</v>
      </c>
      <c r="I16" s="44" t="n">
        <f aca="false">COS(E16*PI()/180)/$A$15</f>
        <v>-0.40123145815841</v>
      </c>
      <c r="J16" s="44" t="n">
        <f aca="false">COS(F16*PI()/180)/$A$15</f>
        <v>0.40123145815841</v>
      </c>
      <c r="K16" s="44" t="n">
        <f aca="false">G16+H16+I16+J16</f>
        <v>0</v>
      </c>
      <c r="L16" s="45" t="n">
        <f aca="false">A$18*K16</f>
        <v>0</v>
      </c>
      <c r="M16" s="43" t="n">
        <f aca="false">$A$3/$A$6*COS(2*C16*PI()/180)/$A$15</f>
        <v>-0.100307864539603</v>
      </c>
      <c r="N16" s="44" t="n">
        <f aca="false">$A$3/$A$6*COS(2*D16*PI()/180)/$A$15</f>
        <v>-0.100307864539603</v>
      </c>
      <c r="O16" s="44" t="n">
        <f aca="false">$A$3/$A$6*COS(2*E16*PI()/180)/$A$15</f>
        <v>-0.100307864539603</v>
      </c>
      <c r="P16" s="44" t="n">
        <f aca="false">$A$3/$A$6*COS(2*F16*PI()/180)/$A$15</f>
        <v>-0.100307864539603</v>
      </c>
      <c r="Q16" s="44" t="n">
        <f aca="false">M16+N16+O16+P16</f>
        <v>-0.40123145815841</v>
      </c>
      <c r="R16" s="45" t="n">
        <f aca="false">A$18*Q16</f>
        <v>-7835.51841244245</v>
      </c>
      <c r="S16" s="24"/>
    </row>
    <row r="17" customFormat="false" ht="12.75" hidden="false" customHeight="false" outlineLevel="0" collapsed="false">
      <c r="A17" s="34" t="s">
        <v>38</v>
      </c>
      <c r="C17" s="16" t="n">
        <v>65</v>
      </c>
      <c r="D17" s="41" t="n">
        <f aca="false">D$4+$C17</f>
        <v>-115</v>
      </c>
      <c r="E17" s="41" t="n">
        <f aca="false">E$4+$C17</f>
        <v>-115</v>
      </c>
      <c r="F17" s="42" t="n">
        <f aca="false">F$4+$C17</f>
        <v>65</v>
      </c>
      <c r="G17" s="43" t="n">
        <f aca="false">COS(C17*PI()/180)/$A$15</f>
        <v>0.339135482805187</v>
      </c>
      <c r="H17" s="44" t="n">
        <f aca="false">COS(D17*PI()/180)/$A$15</f>
        <v>-0.339135482805187</v>
      </c>
      <c r="I17" s="44" t="n">
        <f aca="false">COS(E17*PI()/180)/$A$15</f>
        <v>-0.339135482805187</v>
      </c>
      <c r="J17" s="44" t="n">
        <f aca="false">COS(F17*PI()/180)/$A$15</f>
        <v>0.339135482805187</v>
      </c>
      <c r="K17" s="44" t="n">
        <f aca="false">G17+H17+I17+J17</f>
        <v>0</v>
      </c>
      <c r="L17" s="45" t="n">
        <f aca="false">A$18*K17</f>
        <v>0</v>
      </c>
      <c r="M17" s="43" t="n">
        <f aca="false">$A$3/$A$6*COS(2*C17*PI()/180)/$A$15</f>
        <v>-0.128953304960345</v>
      </c>
      <c r="N17" s="44" t="n">
        <f aca="false">$A$3/$A$6*COS(2*D17*PI()/180)/$A$15</f>
        <v>-0.128953304960345</v>
      </c>
      <c r="O17" s="44" t="n">
        <f aca="false">$A$3/$A$6*COS(2*E17*PI()/180)/$A$15</f>
        <v>-0.128953304960345</v>
      </c>
      <c r="P17" s="44" t="n">
        <f aca="false">$A$3/$A$6*COS(2*F17*PI()/180)/$A$15</f>
        <v>-0.128953304960345</v>
      </c>
      <c r="Q17" s="44" t="n">
        <f aca="false">M17+N17+O17+P17</f>
        <v>-0.515813219841379</v>
      </c>
      <c r="R17" s="45" t="n">
        <f aca="false">A$18*Q17</f>
        <v>-10073.1483019775</v>
      </c>
      <c r="S17" s="24"/>
    </row>
    <row r="18" customFormat="false" ht="12.75" hidden="false" customHeight="false" outlineLevel="0" collapsed="false">
      <c r="A18" s="47" t="n">
        <f aca="false">A$15*A$3/1000*A$9/1000*(A$12/60*2*PI())^2</f>
        <v>19528.6741682874</v>
      </c>
      <c r="C18" s="16" t="n">
        <v>70</v>
      </c>
      <c r="D18" s="41" t="n">
        <f aca="false">D$4+$C18</f>
        <v>-110</v>
      </c>
      <c r="E18" s="41" t="n">
        <f aca="false">E$4+$C18</f>
        <v>-110</v>
      </c>
      <c r="F18" s="42" t="n">
        <f aca="false">F$4+$C18</f>
        <v>70</v>
      </c>
      <c r="G18" s="43" t="n">
        <f aca="false">COS(C18*PI()/180)/$A$15</f>
        <v>0.274458481652213</v>
      </c>
      <c r="H18" s="44" t="n">
        <f aca="false">COS(D18*PI()/180)/$A$15</f>
        <v>-0.274458481652213</v>
      </c>
      <c r="I18" s="44" t="n">
        <f aca="false">COS(E18*PI()/180)/$A$15</f>
        <v>-0.274458481652213</v>
      </c>
      <c r="J18" s="44" t="n">
        <f aca="false">COS(F18*PI()/180)/$A$15</f>
        <v>0.274458481652213</v>
      </c>
      <c r="K18" s="44" t="n">
        <f aca="false">G18+H18+I18+J18</f>
        <v>0</v>
      </c>
      <c r="L18" s="45" t="n">
        <f aca="false">A$18*K18</f>
        <v>0</v>
      </c>
      <c r="M18" s="43" t="n">
        <f aca="false">$A$3/$A$6*COS(2*C18*PI()/180)/$A$15</f>
        <v>-0.153680564463387</v>
      </c>
      <c r="N18" s="44" t="n">
        <f aca="false">$A$3/$A$6*COS(2*D18*PI()/180)/$A$15</f>
        <v>-0.153680564463387</v>
      </c>
      <c r="O18" s="44" t="n">
        <f aca="false">$A$3/$A$6*COS(2*E18*PI()/180)/$A$15</f>
        <v>-0.153680564463387</v>
      </c>
      <c r="P18" s="44" t="n">
        <f aca="false">$A$3/$A$6*COS(2*F18*PI()/180)/$A$15</f>
        <v>-0.153680564463387</v>
      </c>
      <c r="Q18" s="44" t="n">
        <f aca="false">M18+N18+O18+P18</f>
        <v>-0.61472225785355</v>
      </c>
      <c r="R18" s="45" t="n">
        <f aca="false">A$18*Q18</f>
        <v>-12004.7106776159</v>
      </c>
      <c r="S18" s="24"/>
    </row>
    <row r="19" customFormat="false" ht="12.75" hidden="false" customHeight="false" outlineLevel="0" collapsed="false">
      <c r="C19" s="16" t="n">
        <v>75</v>
      </c>
      <c r="D19" s="41" t="n">
        <f aca="false">D$4+$C19</f>
        <v>-105</v>
      </c>
      <c r="E19" s="41" t="n">
        <f aca="false">E$4+$C19</f>
        <v>-105</v>
      </c>
      <c r="F19" s="42" t="n">
        <f aca="false">F$4+$C19</f>
        <v>75</v>
      </c>
      <c r="G19" s="43" t="n">
        <f aca="false">COS(C19*PI()/180)/$A$15</f>
        <v>0.207692685731304</v>
      </c>
      <c r="H19" s="44" t="n">
        <f aca="false">COS(D19*PI()/180)/$A$15</f>
        <v>-0.207692685731304</v>
      </c>
      <c r="I19" s="44" t="n">
        <f aca="false">COS(E19*PI()/180)/$A$15</f>
        <v>-0.207692685731304</v>
      </c>
      <c r="J19" s="44" t="n">
        <f aca="false">COS(F19*PI()/180)/$A$15</f>
        <v>0.207692685731304</v>
      </c>
      <c r="K19" s="44" t="n">
        <f aca="false">G19+H19+I19+J19</f>
        <v>0</v>
      </c>
      <c r="L19" s="45" t="n">
        <f aca="false">A$18*K19</f>
        <v>0</v>
      </c>
      <c r="M19" s="43" t="n">
        <f aca="false">$A$3/$A$6*COS(2*C19*PI()/180)/$A$15</f>
        <v>-0.173738317781328</v>
      </c>
      <c r="N19" s="44" t="n">
        <f aca="false">$A$3/$A$6*COS(2*D19*PI()/180)/$A$15</f>
        <v>-0.173738317781328</v>
      </c>
      <c r="O19" s="44" t="n">
        <f aca="false">$A$3/$A$6*COS(2*E19*PI()/180)/$A$15</f>
        <v>-0.173738317781328</v>
      </c>
      <c r="P19" s="44" t="n">
        <f aca="false">$A$3/$A$6*COS(2*F19*PI()/180)/$A$15</f>
        <v>-0.173738317781328</v>
      </c>
      <c r="Q19" s="44" t="n">
        <f aca="false">M19+N19+O19+P19</f>
        <v>-0.694953271125313</v>
      </c>
      <c r="R19" s="45" t="n">
        <f aca="false">A$18*Q19</f>
        <v>-13571.5159939917</v>
      </c>
      <c r="S19" s="24"/>
    </row>
    <row r="20" customFormat="false" ht="12.75" hidden="false" customHeight="false" outlineLevel="0" collapsed="false">
      <c r="C20" s="16" t="n">
        <v>80</v>
      </c>
      <c r="D20" s="41" t="n">
        <f aca="false">D$4+$C20</f>
        <v>-100</v>
      </c>
      <c r="E20" s="41" t="n">
        <f aca="false">E$4+$C20</f>
        <v>-100</v>
      </c>
      <c r="F20" s="42" t="n">
        <f aca="false">F$4+$C20</f>
        <v>80</v>
      </c>
      <c r="G20" s="43" t="n">
        <f aca="false">COS(C20*PI()/180)/$A$15</f>
        <v>0.139346223063706</v>
      </c>
      <c r="H20" s="44" t="n">
        <f aca="false">COS(D20*PI()/180)/$A$15</f>
        <v>-0.139346223063706</v>
      </c>
      <c r="I20" s="44" t="n">
        <f aca="false">COS(E20*PI()/180)/$A$15</f>
        <v>-0.139346223063706</v>
      </c>
      <c r="J20" s="44" t="n">
        <f aca="false">COS(F20*PI()/180)/$A$15</f>
        <v>0.139346223063706</v>
      </c>
      <c r="K20" s="44" t="n">
        <f aca="false">G20+H20+I20+J20</f>
        <v>0</v>
      </c>
      <c r="L20" s="45" t="n">
        <f aca="false">A$18*K20</f>
        <v>0</v>
      </c>
      <c r="M20" s="43" t="n">
        <f aca="false">$A$3/$A$6*COS(2*C20*PI()/180)/$A$15</f>
        <v>-0.188517120229314</v>
      </c>
      <c r="N20" s="44" t="n">
        <f aca="false">$A$3/$A$6*COS(2*D20*PI()/180)/$A$15</f>
        <v>-0.188517120229314</v>
      </c>
      <c r="O20" s="44" t="n">
        <f aca="false">$A$3/$A$6*COS(2*E20*PI()/180)/$A$15</f>
        <v>-0.188517120229314</v>
      </c>
      <c r="P20" s="44" t="n">
        <f aca="false">$A$3/$A$6*COS(2*F20*PI()/180)/$A$15</f>
        <v>-0.188517120229314</v>
      </c>
      <c r="Q20" s="44" t="n">
        <f aca="false">M20+N20+O20+P20</f>
        <v>-0.754068480917256</v>
      </c>
      <c r="R20" s="45" t="n">
        <f aca="false">A$18*Q20</f>
        <v>-14725.9576644086</v>
      </c>
      <c r="S20" s="24"/>
    </row>
    <row r="21" customFormat="false" ht="12.75" hidden="false" customHeight="false" outlineLevel="0" collapsed="false">
      <c r="C21" s="16" t="n">
        <v>85</v>
      </c>
      <c r="D21" s="41" t="n">
        <f aca="false">D$4+$C21</f>
        <v>-95</v>
      </c>
      <c r="E21" s="41" t="n">
        <f aca="false">E$4+$C21</f>
        <v>-95</v>
      </c>
      <c r="F21" s="42" t="n">
        <f aca="false">F$4+$C21</f>
        <v>85</v>
      </c>
      <c r="G21" s="43" t="n">
        <f aca="false">COS(C21*PI()/180)/$A$15</f>
        <v>0.0699392514990443</v>
      </c>
      <c r="H21" s="44" t="n">
        <f aca="false">COS(D21*PI()/180)/$A$15</f>
        <v>-0.0699392514990444</v>
      </c>
      <c r="I21" s="44" t="n">
        <f aca="false">COS(E21*PI()/180)/$A$15</f>
        <v>-0.0699392514990444</v>
      </c>
      <c r="J21" s="44" t="n">
        <f aca="false">COS(F21*PI()/180)/$A$15</f>
        <v>0.0699392514990443</v>
      </c>
      <c r="K21" s="44" t="n">
        <f aca="false">G21+H21+I21+J21</f>
        <v>0</v>
      </c>
      <c r="L21" s="45" t="n">
        <f aca="false">A$18*K21</f>
        <v>0</v>
      </c>
      <c r="M21" s="43" t="n">
        <f aca="false">$A$3/$A$6*COS(2*C21*PI()/180)/$A$15</f>
        <v>-0.197567925373398</v>
      </c>
      <c r="N21" s="44" t="n">
        <f aca="false">$A$3/$A$6*COS(2*D21*PI()/180)/$A$15</f>
        <v>-0.197567925373398</v>
      </c>
      <c r="O21" s="44" t="n">
        <f aca="false">$A$3/$A$6*COS(2*E21*PI()/180)/$A$15</f>
        <v>-0.197567925373398</v>
      </c>
      <c r="P21" s="44" t="n">
        <f aca="false">$A$3/$A$6*COS(2*F21*PI()/180)/$A$15</f>
        <v>-0.197567925373398</v>
      </c>
      <c r="Q21" s="44" t="n">
        <f aca="false">M21+N21+O21+P21</f>
        <v>-0.790271701493592</v>
      </c>
      <c r="R21" s="45" t="n">
        <f aca="false">A$18*Q21</f>
        <v>-15432.9585628865</v>
      </c>
      <c r="S21" s="24"/>
    </row>
    <row r="22" customFormat="false" ht="12.75" hidden="false" customHeight="false" outlineLevel="0" collapsed="false">
      <c r="C22" s="16" t="n">
        <v>90</v>
      </c>
      <c r="D22" s="41" t="n">
        <f aca="false">D$4+$C22</f>
        <v>-90</v>
      </c>
      <c r="E22" s="41" t="n">
        <f aca="false">E$4+$C22</f>
        <v>-90</v>
      </c>
      <c r="F22" s="42" t="n">
        <f aca="false">F$4+$C22</f>
        <v>90</v>
      </c>
      <c r="G22" s="43" t="n">
        <f aca="false">COS(C22*PI()/180)/$A$15</f>
        <v>4.91366820950922E-017</v>
      </c>
      <c r="H22" s="44" t="n">
        <f aca="false">COS(D22*PI()/180)/$A$15</f>
        <v>4.91366820950922E-017</v>
      </c>
      <c r="I22" s="44" t="n">
        <f aca="false">COS(E22*PI()/180)/$A$15</f>
        <v>4.91366820950922E-017</v>
      </c>
      <c r="J22" s="44" t="n">
        <f aca="false">COS(F22*PI()/180)/$A$15</f>
        <v>4.91366820950922E-017</v>
      </c>
      <c r="K22" s="44" t="n">
        <f aca="false">G22+H22+I22+J22</f>
        <v>1.96546728380369E-016</v>
      </c>
      <c r="L22" s="45" t="n">
        <f aca="false">A$18*K22</f>
        <v>3.83829701738312E-012</v>
      </c>
      <c r="M22" s="43" t="n">
        <f aca="false">$A$3/$A$6*COS(2*C22*PI()/180)/$A$15</f>
        <v>-0.200615729079205</v>
      </c>
      <c r="N22" s="44" t="n">
        <f aca="false">$A$3/$A$6*COS(2*D22*PI()/180)/$A$15</f>
        <v>-0.200615729079205</v>
      </c>
      <c r="O22" s="44" t="n">
        <f aca="false">$A$3/$A$6*COS(2*E22*PI()/180)/$A$15</f>
        <v>-0.200615729079205</v>
      </c>
      <c r="P22" s="44" t="n">
        <f aca="false">$A$3/$A$6*COS(2*F22*PI()/180)/$A$15</f>
        <v>-0.200615729079205</v>
      </c>
      <c r="Q22" s="44" t="n">
        <f aca="false">M22+N22+O22+P22</f>
        <v>-0.802462916316821</v>
      </c>
      <c r="R22" s="45" t="n">
        <f aca="false">A$18*Q22</f>
        <v>-15671.0368248849</v>
      </c>
      <c r="S22" s="24"/>
    </row>
    <row r="23" customFormat="false" ht="12.75" hidden="false" customHeight="false" outlineLevel="0" collapsed="false">
      <c r="C23" s="16" t="n">
        <v>95</v>
      </c>
      <c r="D23" s="41" t="n">
        <f aca="false">D$4+$C23</f>
        <v>-85</v>
      </c>
      <c r="E23" s="41" t="n">
        <f aca="false">E$4+$C23</f>
        <v>-85</v>
      </c>
      <c r="F23" s="42" t="n">
        <f aca="false">F$4+$C23</f>
        <v>95</v>
      </c>
      <c r="G23" s="43" t="n">
        <f aca="false">COS(C23*PI()/180)/$A$15</f>
        <v>-0.0699392514990444</v>
      </c>
      <c r="H23" s="44" t="n">
        <f aca="false">COS(D23*PI()/180)/$A$15</f>
        <v>0.0699392514990443</v>
      </c>
      <c r="I23" s="44" t="n">
        <f aca="false">COS(E23*PI()/180)/$A$15</f>
        <v>0.0699392514990443</v>
      </c>
      <c r="J23" s="44" t="n">
        <f aca="false">COS(F23*PI()/180)/$A$15</f>
        <v>-0.0699392514990444</v>
      </c>
      <c r="K23" s="44" t="n">
        <f aca="false">G23+H23+I23+J23</f>
        <v>0</v>
      </c>
      <c r="L23" s="45" t="n">
        <f aca="false">A$18*K23</f>
        <v>0</v>
      </c>
      <c r="M23" s="43" t="n">
        <f aca="false">$A$3/$A$6*COS(2*C23*PI()/180)/$A$15</f>
        <v>-0.197567925373398</v>
      </c>
      <c r="N23" s="44" t="n">
        <f aca="false">$A$3/$A$6*COS(2*D23*PI()/180)/$A$15</f>
        <v>-0.197567925373398</v>
      </c>
      <c r="O23" s="44" t="n">
        <f aca="false">$A$3/$A$6*COS(2*E23*PI()/180)/$A$15</f>
        <v>-0.197567925373398</v>
      </c>
      <c r="P23" s="44" t="n">
        <f aca="false">$A$3/$A$6*COS(2*F23*PI()/180)/$A$15</f>
        <v>-0.197567925373398</v>
      </c>
      <c r="Q23" s="44" t="n">
        <f aca="false">M23+N23+O23+P23</f>
        <v>-0.790271701493592</v>
      </c>
      <c r="R23" s="45" t="n">
        <f aca="false">A$18*Q23</f>
        <v>-15432.9585628865</v>
      </c>
      <c r="S23" s="24"/>
    </row>
    <row r="24" customFormat="false" ht="12.75" hidden="false" customHeight="false" outlineLevel="0" collapsed="false">
      <c r="C24" s="16" t="n">
        <v>100</v>
      </c>
      <c r="D24" s="41" t="n">
        <f aca="false">D$4+$C24</f>
        <v>-80</v>
      </c>
      <c r="E24" s="41" t="n">
        <f aca="false">E$4+$C24</f>
        <v>-80</v>
      </c>
      <c r="F24" s="42" t="n">
        <f aca="false">F$4+$C24</f>
        <v>100</v>
      </c>
      <c r="G24" s="43" t="n">
        <f aca="false">COS(C24*PI()/180)/$A$15</f>
        <v>-0.139346223063706</v>
      </c>
      <c r="H24" s="44" t="n">
        <f aca="false">COS(D24*PI()/180)/$A$15</f>
        <v>0.139346223063706</v>
      </c>
      <c r="I24" s="44" t="n">
        <f aca="false">COS(E24*PI()/180)/$A$15</f>
        <v>0.139346223063706</v>
      </c>
      <c r="J24" s="44" t="n">
        <f aca="false">COS(F24*PI()/180)/$A$15</f>
        <v>-0.139346223063706</v>
      </c>
      <c r="K24" s="44" t="n">
        <f aca="false">G24+H24+I24+J24</f>
        <v>0</v>
      </c>
      <c r="L24" s="45" t="n">
        <f aca="false">A$18*K24</f>
        <v>0</v>
      </c>
      <c r="M24" s="43" t="n">
        <f aca="false">$A$3/$A$6*COS(2*C24*PI()/180)/$A$15</f>
        <v>-0.188517120229314</v>
      </c>
      <c r="N24" s="44" t="n">
        <f aca="false">$A$3/$A$6*COS(2*D24*PI()/180)/$A$15</f>
        <v>-0.188517120229314</v>
      </c>
      <c r="O24" s="44" t="n">
        <f aca="false">$A$3/$A$6*COS(2*E24*PI()/180)/$A$15</f>
        <v>-0.188517120229314</v>
      </c>
      <c r="P24" s="44" t="n">
        <f aca="false">$A$3/$A$6*COS(2*F24*PI()/180)/$A$15</f>
        <v>-0.188517120229314</v>
      </c>
      <c r="Q24" s="44" t="n">
        <f aca="false">M24+N24+O24+P24</f>
        <v>-0.754068480917256</v>
      </c>
      <c r="R24" s="45" t="n">
        <f aca="false">A$18*Q24</f>
        <v>-14725.9576644086</v>
      </c>
      <c r="S24" s="24"/>
    </row>
    <row r="25" customFormat="false" ht="12.75" hidden="false" customHeight="false" outlineLevel="0" collapsed="false">
      <c r="C25" s="16" t="n">
        <v>105</v>
      </c>
      <c r="D25" s="41" t="n">
        <f aca="false">D$4+$C25</f>
        <v>-75</v>
      </c>
      <c r="E25" s="41" t="n">
        <f aca="false">E$4+$C25</f>
        <v>-75</v>
      </c>
      <c r="F25" s="42" t="n">
        <f aca="false">F$4+$C25</f>
        <v>105</v>
      </c>
      <c r="G25" s="43" t="n">
        <f aca="false">COS(C25*PI()/180)/$A$15</f>
        <v>-0.207692685731304</v>
      </c>
      <c r="H25" s="44" t="n">
        <f aca="false">COS(D25*PI()/180)/$A$15</f>
        <v>0.207692685731304</v>
      </c>
      <c r="I25" s="44" t="n">
        <f aca="false">COS(E25*PI()/180)/$A$15</f>
        <v>0.207692685731304</v>
      </c>
      <c r="J25" s="44" t="n">
        <f aca="false">COS(F25*PI()/180)/$A$15</f>
        <v>-0.207692685731304</v>
      </c>
      <c r="K25" s="44" t="n">
        <f aca="false">G25+H25+I25+J25</f>
        <v>0</v>
      </c>
      <c r="L25" s="45" t="n">
        <f aca="false">A$18*K25</f>
        <v>0</v>
      </c>
      <c r="M25" s="43" t="n">
        <f aca="false">$A$3/$A$6*COS(2*C25*PI()/180)/$A$15</f>
        <v>-0.173738317781328</v>
      </c>
      <c r="N25" s="44" t="n">
        <f aca="false">$A$3/$A$6*COS(2*D25*PI()/180)/$A$15</f>
        <v>-0.173738317781328</v>
      </c>
      <c r="O25" s="44" t="n">
        <f aca="false">$A$3/$A$6*COS(2*E25*PI()/180)/$A$15</f>
        <v>-0.173738317781328</v>
      </c>
      <c r="P25" s="44" t="n">
        <f aca="false">$A$3/$A$6*COS(2*F25*PI()/180)/$A$15</f>
        <v>-0.173738317781328</v>
      </c>
      <c r="Q25" s="44" t="n">
        <f aca="false">M25+N25+O25+P25</f>
        <v>-0.694953271125313</v>
      </c>
      <c r="R25" s="45" t="n">
        <f aca="false">A$18*Q25</f>
        <v>-13571.5159939917</v>
      </c>
      <c r="S25" s="24"/>
    </row>
    <row r="26" customFormat="false" ht="12.75" hidden="false" customHeight="false" outlineLevel="0" collapsed="false">
      <c r="C26" s="16" t="n">
        <v>110</v>
      </c>
      <c r="D26" s="41" t="n">
        <f aca="false">D$4+$C26</f>
        <v>-70</v>
      </c>
      <c r="E26" s="41" t="n">
        <f aca="false">E$4+$C26</f>
        <v>-70</v>
      </c>
      <c r="F26" s="42" t="n">
        <f aca="false">F$4+$C26</f>
        <v>110</v>
      </c>
      <c r="G26" s="43" t="n">
        <f aca="false">COS(C26*PI()/180)/$A$15</f>
        <v>-0.274458481652213</v>
      </c>
      <c r="H26" s="44" t="n">
        <f aca="false">COS(D26*PI()/180)/$A$15</f>
        <v>0.274458481652213</v>
      </c>
      <c r="I26" s="44" t="n">
        <f aca="false">COS(E26*PI()/180)/$A$15</f>
        <v>0.274458481652213</v>
      </c>
      <c r="J26" s="44" t="n">
        <f aca="false">COS(F26*PI()/180)/$A$15</f>
        <v>-0.274458481652213</v>
      </c>
      <c r="K26" s="44" t="n">
        <f aca="false">G26+H26+I26+J26</f>
        <v>0</v>
      </c>
      <c r="L26" s="45" t="n">
        <f aca="false">A$18*K26</f>
        <v>0</v>
      </c>
      <c r="M26" s="43" t="n">
        <f aca="false">$A$3/$A$6*COS(2*C26*PI()/180)/$A$15</f>
        <v>-0.153680564463387</v>
      </c>
      <c r="N26" s="44" t="n">
        <f aca="false">$A$3/$A$6*COS(2*D26*PI()/180)/$A$15</f>
        <v>-0.153680564463387</v>
      </c>
      <c r="O26" s="44" t="n">
        <f aca="false">$A$3/$A$6*COS(2*E26*PI()/180)/$A$15</f>
        <v>-0.153680564463387</v>
      </c>
      <c r="P26" s="44" t="n">
        <f aca="false">$A$3/$A$6*COS(2*F26*PI()/180)/$A$15</f>
        <v>-0.153680564463387</v>
      </c>
      <c r="Q26" s="44" t="n">
        <f aca="false">M26+N26+O26+P26</f>
        <v>-0.61472225785355</v>
      </c>
      <c r="R26" s="45" t="n">
        <f aca="false">A$18*Q26</f>
        <v>-12004.7106776159</v>
      </c>
      <c r="S26" s="24"/>
    </row>
    <row r="27" customFormat="false" ht="12.75" hidden="false" customHeight="false" outlineLevel="0" collapsed="false">
      <c r="C27" s="16" t="n">
        <v>115</v>
      </c>
      <c r="D27" s="41" t="n">
        <f aca="false">D$4+$C27</f>
        <v>-65</v>
      </c>
      <c r="E27" s="41" t="n">
        <f aca="false">E$4+$C27</f>
        <v>-65</v>
      </c>
      <c r="F27" s="42" t="n">
        <f aca="false">F$4+$C27</f>
        <v>115</v>
      </c>
      <c r="G27" s="43" t="n">
        <f aca="false">COS(C27*PI()/180)/$A$15</f>
        <v>-0.339135482805187</v>
      </c>
      <c r="H27" s="44" t="n">
        <f aca="false">COS(D27*PI()/180)/$A$15</f>
        <v>0.339135482805187</v>
      </c>
      <c r="I27" s="44" t="n">
        <f aca="false">COS(E27*PI()/180)/$A$15</f>
        <v>0.339135482805187</v>
      </c>
      <c r="J27" s="44" t="n">
        <f aca="false">COS(F27*PI()/180)/$A$15</f>
        <v>-0.339135482805187</v>
      </c>
      <c r="K27" s="44" t="n">
        <f aca="false">G27+H27+I27+J27</f>
        <v>0</v>
      </c>
      <c r="L27" s="45" t="n">
        <f aca="false">A$18*K27</f>
        <v>0</v>
      </c>
      <c r="M27" s="43" t="n">
        <f aca="false">$A$3/$A$6*COS(2*C27*PI()/180)/$A$15</f>
        <v>-0.128953304960345</v>
      </c>
      <c r="N27" s="44" t="n">
        <f aca="false">$A$3/$A$6*COS(2*D27*PI()/180)/$A$15</f>
        <v>-0.128953304960345</v>
      </c>
      <c r="O27" s="44" t="n">
        <f aca="false">$A$3/$A$6*COS(2*E27*PI()/180)/$A$15</f>
        <v>-0.128953304960345</v>
      </c>
      <c r="P27" s="44" t="n">
        <f aca="false">$A$3/$A$6*COS(2*F27*PI()/180)/$A$15</f>
        <v>-0.128953304960345</v>
      </c>
      <c r="Q27" s="44" t="n">
        <f aca="false">M27+N27+O27+P27</f>
        <v>-0.515813219841379</v>
      </c>
      <c r="R27" s="45" t="n">
        <f aca="false">A$18*Q27</f>
        <v>-10073.1483019775</v>
      </c>
      <c r="S27" s="24"/>
    </row>
    <row r="28" customFormat="false" ht="12.75" hidden="false" customHeight="false" outlineLevel="0" collapsed="false">
      <c r="C28" s="16" t="n">
        <v>120</v>
      </c>
      <c r="D28" s="41" t="n">
        <f aca="false">D$4+$C28</f>
        <v>-60</v>
      </c>
      <c r="E28" s="41" t="n">
        <f aca="false">E$4+$C28</f>
        <v>-60</v>
      </c>
      <c r="F28" s="42" t="n">
        <f aca="false">F$4+$C28</f>
        <v>120</v>
      </c>
      <c r="G28" s="43" t="n">
        <f aca="false">COS(C28*PI()/180)/$A$15</f>
        <v>-0.40123145815841</v>
      </c>
      <c r="H28" s="44" t="n">
        <f aca="false">COS(D28*PI()/180)/$A$15</f>
        <v>0.40123145815841</v>
      </c>
      <c r="I28" s="44" t="n">
        <f aca="false">COS(E28*PI()/180)/$A$15</f>
        <v>0.40123145815841</v>
      </c>
      <c r="J28" s="44" t="n">
        <f aca="false">COS(F28*PI()/180)/$A$15</f>
        <v>-0.40123145815841</v>
      </c>
      <c r="K28" s="44" t="n">
        <f aca="false">G28+H28+I28+J28</f>
        <v>0</v>
      </c>
      <c r="L28" s="45" t="n">
        <f aca="false">A$18*K28</f>
        <v>0</v>
      </c>
      <c r="M28" s="43" t="n">
        <f aca="false">$A$3/$A$6*COS(2*C28*PI()/180)/$A$15</f>
        <v>-0.100307864539603</v>
      </c>
      <c r="N28" s="44" t="n">
        <f aca="false">$A$3/$A$6*COS(2*D28*PI()/180)/$A$15</f>
        <v>-0.100307864539603</v>
      </c>
      <c r="O28" s="44" t="n">
        <f aca="false">$A$3/$A$6*COS(2*E28*PI()/180)/$A$15</f>
        <v>-0.100307864539603</v>
      </c>
      <c r="P28" s="44" t="n">
        <f aca="false">$A$3/$A$6*COS(2*F28*PI()/180)/$A$15</f>
        <v>-0.100307864539603</v>
      </c>
      <c r="Q28" s="44" t="n">
        <f aca="false">M28+N28+O28+P28</f>
        <v>-0.40123145815841</v>
      </c>
      <c r="R28" s="45" t="n">
        <f aca="false">A$18*Q28</f>
        <v>-7835.51841244245</v>
      </c>
      <c r="S28" s="24"/>
    </row>
    <row r="29" customFormat="false" ht="12.75" hidden="false" customHeight="false" outlineLevel="0" collapsed="false">
      <c r="C29" s="16" t="n">
        <v>125</v>
      </c>
      <c r="D29" s="41" t="n">
        <f aca="false">D$4+$C29</f>
        <v>-55</v>
      </c>
      <c r="E29" s="41" t="n">
        <f aca="false">E$4+$C29</f>
        <v>-55</v>
      </c>
      <c r="F29" s="42" t="n">
        <f aca="false">F$4+$C29</f>
        <v>125</v>
      </c>
      <c r="G29" s="43" t="n">
        <f aca="false">COS(C29*PI()/180)/$A$15</f>
        <v>-0.460273819844869</v>
      </c>
      <c r="H29" s="44" t="n">
        <f aca="false">COS(D29*PI()/180)/$A$15</f>
        <v>0.46027381984487</v>
      </c>
      <c r="I29" s="44" t="n">
        <f aca="false">COS(E29*PI()/180)/$A$15</f>
        <v>0.46027381984487</v>
      </c>
      <c r="J29" s="44" t="n">
        <f aca="false">COS(F29*PI()/180)/$A$15</f>
        <v>-0.460273819844869</v>
      </c>
      <c r="K29" s="44" t="n">
        <f aca="false">G29+H29+I29+J29</f>
        <v>0</v>
      </c>
      <c r="L29" s="45" t="n">
        <f aca="false">A$18*K29</f>
        <v>0</v>
      </c>
      <c r="M29" s="43" t="n">
        <f aca="false">$A$3/$A$6*COS(2*C29*PI()/180)/$A$15</f>
        <v>-0.0686146204130534</v>
      </c>
      <c r="N29" s="44" t="n">
        <f aca="false">$A$3/$A$6*COS(2*D29*PI()/180)/$A$15</f>
        <v>-0.0686146204130533</v>
      </c>
      <c r="O29" s="44" t="n">
        <f aca="false">$A$3/$A$6*COS(2*E29*PI()/180)/$A$15</f>
        <v>-0.0686146204130533</v>
      </c>
      <c r="P29" s="44" t="n">
        <f aca="false">$A$3/$A$6*COS(2*F29*PI()/180)/$A$15</f>
        <v>-0.0686146204130534</v>
      </c>
      <c r="Q29" s="44" t="n">
        <f aca="false">M29+N29+O29+P29</f>
        <v>-0.274458481652213</v>
      </c>
      <c r="R29" s="45" t="n">
        <f aca="false">A$18*Q29</f>
        <v>-5359.81026090897</v>
      </c>
      <c r="S29" s="24"/>
    </row>
    <row r="30" customFormat="false" ht="12.75" hidden="false" customHeight="false" outlineLevel="0" collapsed="false">
      <c r="C30" s="16" t="n">
        <v>130</v>
      </c>
      <c r="D30" s="41" t="n">
        <f aca="false">D$4+$C30</f>
        <v>-50</v>
      </c>
      <c r="E30" s="41" t="n">
        <f aca="false">E$4+$C30</f>
        <v>-50</v>
      </c>
      <c r="F30" s="42" t="n">
        <f aca="false">F$4+$C30</f>
        <v>130</v>
      </c>
      <c r="G30" s="43" t="n">
        <f aca="false">COS(C30*PI()/180)/$A$15</f>
        <v>-0.515813219841379</v>
      </c>
      <c r="H30" s="44" t="n">
        <f aca="false">COS(D30*PI()/180)/$A$15</f>
        <v>0.515813219841379</v>
      </c>
      <c r="I30" s="44" t="n">
        <f aca="false">COS(E30*PI()/180)/$A$15</f>
        <v>0.515813219841379</v>
      </c>
      <c r="J30" s="44" t="n">
        <f aca="false">COS(F30*PI()/180)/$A$15</f>
        <v>-0.515813219841379</v>
      </c>
      <c r="K30" s="44" t="n">
        <f aca="false">G30+H30+I30+J30</f>
        <v>0</v>
      </c>
      <c r="L30" s="45" t="n">
        <f aca="false">A$18*K30</f>
        <v>0</v>
      </c>
      <c r="M30" s="43" t="n">
        <f aca="false">$A$3/$A$6*COS(2*C30*PI()/180)/$A$15</f>
        <v>-0.0348365557659266</v>
      </c>
      <c r="N30" s="44" t="n">
        <f aca="false">$A$3/$A$6*COS(2*D30*PI()/180)/$A$15</f>
        <v>-0.0348365557659266</v>
      </c>
      <c r="O30" s="44" t="n">
        <f aca="false">$A$3/$A$6*COS(2*E30*PI()/180)/$A$15</f>
        <v>-0.0348365557659266</v>
      </c>
      <c r="P30" s="44" t="n">
        <f aca="false">$A$3/$A$6*COS(2*F30*PI()/180)/$A$15</f>
        <v>-0.0348365557659266</v>
      </c>
      <c r="Q30" s="44" t="n">
        <f aca="false">M30+N30+O30+P30</f>
        <v>-0.139346223063706</v>
      </c>
      <c r="R30" s="45" t="n">
        <f aca="false">A$18*Q30</f>
        <v>-2721.24698679262</v>
      </c>
      <c r="S30" s="24"/>
    </row>
    <row r="31" customFormat="false" ht="12.75" hidden="false" customHeight="false" outlineLevel="0" collapsed="false">
      <c r="C31" s="16" t="n">
        <v>135</v>
      </c>
      <c r="D31" s="41" t="n">
        <f aca="false">D$4+$C31</f>
        <v>-45</v>
      </c>
      <c r="E31" s="41" t="n">
        <f aca="false">E$4+$C31</f>
        <v>-45</v>
      </c>
      <c r="F31" s="42" t="n">
        <f aca="false">F$4+$C31</f>
        <v>135</v>
      </c>
      <c r="G31" s="43" t="n">
        <f aca="false">COS(C31*PI()/180)/$A$15</f>
        <v>-0.567426969778357</v>
      </c>
      <c r="H31" s="44" t="n">
        <f aca="false">COS(D31*PI()/180)/$A$15</f>
        <v>0.567426969778357</v>
      </c>
      <c r="I31" s="44" t="n">
        <f aca="false">COS(E31*PI()/180)/$A$15</f>
        <v>0.567426969778357</v>
      </c>
      <c r="J31" s="44" t="n">
        <f aca="false">COS(F31*PI()/180)/$A$15</f>
        <v>-0.567426969778357</v>
      </c>
      <c r="K31" s="44" t="n">
        <f aca="false">G31+H31+I31+J31</f>
        <v>0</v>
      </c>
      <c r="L31" s="45" t="n">
        <f aca="false">A$18*K31</f>
        <v>0</v>
      </c>
      <c r="M31" s="43" t="n">
        <f aca="false">$A$3/$A$6*COS(2*C31*PI()/180)/$A$15</f>
        <v>-3.68525115713192E-017</v>
      </c>
      <c r="N31" s="44" t="n">
        <f aca="false">$A$3/$A$6*COS(2*D31*PI()/180)/$A$15</f>
        <v>1.22841705237731E-017</v>
      </c>
      <c r="O31" s="44" t="n">
        <f aca="false">$A$3/$A$6*COS(2*E31*PI()/180)/$A$15</f>
        <v>1.22841705237731E-017</v>
      </c>
      <c r="P31" s="44" t="n">
        <f aca="false">$A$3/$A$6*COS(2*F31*PI()/180)/$A$15</f>
        <v>-3.68525115713192E-017</v>
      </c>
      <c r="Q31" s="44" t="n">
        <f aca="false">M31+N31+O31+P31</f>
        <v>-4.91366820950922E-017</v>
      </c>
      <c r="R31" s="45" t="n">
        <f aca="false">A$18*Q31</f>
        <v>-9.59574254345779E-013</v>
      </c>
      <c r="S31" s="24"/>
    </row>
    <row r="32" customFormat="false" ht="12.75" hidden="false" customHeight="false" outlineLevel="0" collapsed="false">
      <c r="C32" s="16" t="n">
        <v>140</v>
      </c>
      <c r="D32" s="41" t="n">
        <f aca="false">D$4+$C32</f>
        <v>-40</v>
      </c>
      <c r="E32" s="41" t="n">
        <f aca="false">E$4+$C32</f>
        <v>-40</v>
      </c>
      <c r="F32" s="42" t="n">
        <f aca="false">F$4+$C32</f>
        <v>140</v>
      </c>
      <c r="G32" s="43" t="n">
        <f aca="false">COS(C32*PI()/180)/$A$15</f>
        <v>-0.61472225785355</v>
      </c>
      <c r="H32" s="44" t="n">
        <f aca="false">COS(D32*PI()/180)/$A$15</f>
        <v>0.61472225785355</v>
      </c>
      <c r="I32" s="44" t="n">
        <f aca="false">COS(E32*PI()/180)/$A$15</f>
        <v>0.61472225785355</v>
      </c>
      <c r="J32" s="44" t="n">
        <f aca="false">COS(F32*PI()/180)/$A$15</f>
        <v>-0.61472225785355</v>
      </c>
      <c r="K32" s="44" t="n">
        <f aca="false">G32+H32+I32+J32</f>
        <v>0</v>
      </c>
      <c r="L32" s="45" t="n">
        <f aca="false">A$18*K32</f>
        <v>0</v>
      </c>
      <c r="M32" s="43" t="n">
        <f aca="false">$A$3/$A$6*COS(2*C32*PI()/180)/$A$15</f>
        <v>0.0348365557659265</v>
      </c>
      <c r="N32" s="44" t="n">
        <f aca="false">$A$3/$A$6*COS(2*D32*PI()/180)/$A$15</f>
        <v>0.0348365557659266</v>
      </c>
      <c r="O32" s="44" t="n">
        <f aca="false">$A$3/$A$6*COS(2*E32*PI()/180)/$A$15</f>
        <v>0.0348365557659266</v>
      </c>
      <c r="P32" s="44" t="n">
        <f aca="false">$A$3/$A$6*COS(2*F32*PI()/180)/$A$15</f>
        <v>0.0348365557659265</v>
      </c>
      <c r="Q32" s="44" t="n">
        <f aca="false">M32+N32+O32+P32</f>
        <v>0.139346223063706</v>
      </c>
      <c r="R32" s="45" t="n">
        <f aca="false">A$18*Q32</f>
        <v>2721.24698679262</v>
      </c>
      <c r="S32" s="24"/>
    </row>
    <row r="33" customFormat="false" ht="12.75" hidden="false" customHeight="false" outlineLevel="0" collapsed="false">
      <c r="C33" s="16" t="n">
        <v>145</v>
      </c>
      <c r="D33" s="41" t="n">
        <f aca="false">D$4+$C33</f>
        <v>-35</v>
      </c>
      <c r="E33" s="41" t="n">
        <f aca="false">E$4+$C33</f>
        <v>-35</v>
      </c>
      <c r="F33" s="42" t="n">
        <f aca="false">F$4+$C33</f>
        <v>145</v>
      </c>
      <c r="G33" s="43" t="n">
        <f aca="false">COS(C33*PI()/180)/$A$15</f>
        <v>-0.65733913836703</v>
      </c>
      <c r="H33" s="44" t="n">
        <f aca="false">COS(D33*PI()/180)/$A$15</f>
        <v>0.65733913836703</v>
      </c>
      <c r="I33" s="44" t="n">
        <f aca="false">COS(E33*PI()/180)/$A$15</f>
        <v>0.65733913836703</v>
      </c>
      <c r="J33" s="44" t="n">
        <f aca="false">COS(F33*PI()/180)/$A$15</f>
        <v>-0.65733913836703</v>
      </c>
      <c r="K33" s="44" t="n">
        <f aca="false">G33+H33+I33+J33</f>
        <v>0</v>
      </c>
      <c r="L33" s="45" t="n">
        <f aca="false">A$18*K33</f>
        <v>0</v>
      </c>
      <c r="M33" s="43" t="n">
        <f aca="false">$A$3/$A$6*COS(2*C33*PI()/180)/$A$15</f>
        <v>0.0686146204130532</v>
      </c>
      <c r="N33" s="44" t="n">
        <f aca="false">$A$3/$A$6*COS(2*D33*PI()/180)/$A$15</f>
        <v>0.0686146204130533</v>
      </c>
      <c r="O33" s="44" t="n">
        <f aca="false">$A$3/$A$6*COS(2*E33*PI()/180)/$A$15</f>
        <v>0.0686146204130533</v>
      </c>
      <c r="P33" s="44" t="n">
        <f aca="false">$A$3/$A$6*COS(2*F33*PI()/180)/$A$15</f>
        <v>0.0686146204130532</v>
      </c>
      <c r="Q33" s="44" t="n">
        <f aca="false">M33+N33+O33+P33</f>
        <v>0.274458481652213</v>
      </c>
      <c r="R33" s="45" t="n">
        <f aca="false">A$18*Q33</f>
        <v>5359.81026090896</v>
      </c>
      <c r="S33" s="24"/>
    </row>
    <row r="34" customFormat="false" ht="12.75" hidden="false" customHeight="false" outlineLevel="0" collapsed="false">
      <c r="C34" s="16" t="n">
        <v>150</v>
      </c>
      <c r="D34" s="41" t="n">
        <f aca="false">D$4+$C34</f>
        <v>-30</v>
      </c>
      <c r="E34" s="41" t="n">
        <f aca="false">E$4+$C34</f>
        <v>-30</v>
      </c>
      <c r="F34" s="42" t="n">
        <f aca="false">F$4+$C34</f>
        <v>150</v>
      </c>
      <c r="G34" s="43" t="n">
        <f aca="false">COS(C34*PI()/180)/$A$15</f>
        <v>-0.694953271125313</v>
      </c>
      <c r="H34" s="44" t="n">
        <f aca="false">COS(D34*PI()/180)/$A$15</f>
        <v>0.694953271125313</v>
      </c>
      <c r="I34" s="44" t="n">
        <f aca="false">COS(E34*PI()/180)/$A$15</f>
        <v>0.694953271125313</v>
      </c>
      <c r="J34" s="44" t="n">
        <f aca="false">COS(F34*PI()/180)/$A$15</f>
        <v>-0.694953271125313</v>
      </c>
      <c r="K34" s="44" t="n">
        <f aca="false">G34+H34+I34+J34</f>
        <v>0</v>
      </c>
      <c r="L34" s="45" t="n">
        <f aca="false">A$18*K34</f>
        <v>0</v>
      </c>
      <c r="M34" s="43" t="n">
        <f aca="false">$A$3/$A$6*COS(2*C34*PI()/180)/$A$15</f>
        <v>0.100307864539603</v>
      </c>
      <c r="N34" s="44" t="n">
        <f aca="false">$A$3/$A$6*COS(2*D34*PI()/180)/$A$15</f>
        <v>0.100307864539603</v>
      </c>
      <c r="O34" s="44" t="n">
        <f aca="false">$A$3/$A$6*COS(2*E34*PI()/180)/$A$15</f>
        <v>0.100307864539603</v>
      </c>
      <c r="P34" s="44" t="n">
        <f aca="false">$A$3/$A$6*COS(2*F34*PI()/180)/$A$15</f>
        <v>0.100307864539603</v>
      </c>
      <c r="Q34" s="44" t="n">
        <f aca="false">M34+N34+O34+P34</f>
        <v>0.40123145815841</v>
      </c>
      <c r="R34" s="45" t="n">
        <f aca="false">A$18*Q34</f>
        <v>7835.51841244245</v>
      </c>
      <c r="S34" s="24"/>
    </row>
    <row r="35" customFormat="false" ht="12.75" hidden="false" customHeight="false" outlineLevel="0" collapsed="false">
      <c r="C35" s="16" t="n">
        <v>155</v>
      </c>
      <c r="D35" s="41" t="n">
        <f aca="false">D$4+$C35</f>
        <v>-25</v>
      </c>
      <c r="E35" s="41" t="n">
        <f aca="false">E$4+$C35</f>
        <v>-25</v>
      </c>
      <c r="F35" s="42" t="n">
        <f aca="false">F$4+$C35</f>
        <v>155</v>
      </c>
      <c r="G35" s="43" t="n">
        <f aca="false">COS(C35*PI()/180)/$A$15</f>
        <v>-0.727278389866074</v>
      </c>
      <c r="H35" s="44" t="n">
        <f aca="false">COS(D35*PI()/180)/$A$15</f>
        <v>0.727278389866074</v>
      </c>
      <c r="I35" s="44" t="n">
        <f aca="false">COS(E35*PI()/180)/$A$15</f>
        <v>0.727278389866074</v>
      </c>
      <c r="J35" s="44" t="n">
        <f aca="false">COS(F35*PI()/180)/$A$15</f>
        <v>-0.727278389866074</v>
      </c>
      <c r="K35" s="44" t="n">
        <f aca="false">G35+H35+I35+J35</f>
        <v>0</v>
      </c>
      <c r="L35" s="45" t="n">
        <f aca="false">A$18*K35</f>
        <v>0</v>
      </c>
      <c r="M35" s="43" t="n">
        <f aca="false">$A$3/$A$6*COS(2*C35*PI()/180)/$A$15</f>
        <v>0.128953304960345</v>
      </c>
      <c r="N35" s="44" t="n">
        <f aca="false">$A$3/$A$6*COS(2*D35*PI()/180)/$A$15</f>
        <v>0.128953304960345</v>
      </c>
      <c r="O35" s="44" t="n">
        <f aca="false">$A$3/$A$6*COS(2*E35*PI()/180)/$A$15</f>
        <v>0.128953304960345</v>
      </c>
      <c r="P35" s="44" t="n">
        <f aca="false">$A$3/$A$6*COS(2*F35*PI()/180)/$A$15</f>
        <v>0.128953304960345</v>
      </c>
      <c r="Q35" s="44" t="n">
        <f aca="false">M35+N35+O35+P35</f>
        <v>0.515813219841379</v>
      </c>
      <c r="R35" s="45" t="n">
        <f aca="false">A$18*Q35</f>
        <v>10073.1483019775</v>
      </c>
      <c r="S35" s="24"/>
    </row>
    <row r="36" customFormat="false" ht="12.75" hidden="false" customHeight="false" outlineLevel="0" collapsed="false">
      <c r="C36" s="16" t="n">
        <v>160</v>
      </c>
      <c r="D36" s="41" t="n">
        <f aca="false">D$4+$C36</f>
        <v>-20</v>
      </c>
      <c r="E36" s="41" t="n">
        <f aca="false">E$4+$C36</f>
        <v>-20</v>
      </c>
      <c r="F36" s="42" t="n">
        <f aca="false">F$4+$C36</f>
        <v>160</v>
      </c>
      <c r="G36" s="43" t="n">
        <f aca="false">COS(C36*PI()/180)/$A$15</f>
        <v>-0.754068480917256</v>
      </c>
      <c r="H36" s="44" t="n">
        <f aca="false">COS(D36*PI()/180)/$A$15</f>
        <v>0.754068480917256</v>
      </c>
      <c r="I36" s="44" t="n">
        <f aca="false">COS(E36*PI()/180)/$A$15</f>
        <v>0.754068480917256</v>
      </c>
      <c r="J36" s="44" t="n">
        <f aca="false">COS(F36*PI()/180)/$A$15</f>
        <v>-0.754068480917256</v>
      </c>
      <c r="K36" s="44" t="n">
        <f aca="false">G36+H36+I36+J36</f>
        <v>0</v>
      </c>
      <c r="L36" s="45" t="n">
        <f aca="false">A$18*K36</f>
        <v>0</v>
      </c>
      <c r="M36" s="43" t="n">
        <f aca="false">$A$3/$A$6*COS(2*C36*PI()/180)/$A$15</f>
        <v>0.153680564463387</v>
      </c>
      <c r="N36" s="44" t="n">
        <f aca="false">$A$3/$A$6*COS(2*D36*PI()/180)/$A$15</f>
        <v>0.153680564463387</v>
      </c>
      <c r="O36" s="44" t="n">
        <f aca="false">$A$3/$A$6*COS(2*E36*PI()/180)/$A$15</f>
        <v>0.153680564463387</v>
      </c>
      <c r="P36" s="44" t="n">
        <f aca="false">$A$3/$A$6*COS(2*F36*PI()/180)/$A$15</f>
        <v>0.153680564463387</v>
      </c>
      <c r="Q36" s="44" t="n">
        <f aca="false">M36+N36+O36+P36</f>
        <v>0.61472225785355</v>
      </c>
      <c r="R36" s="45" t="n">
        <f aca="false">A$18*Q36</f>
        <v>12004.7106776159</v>
      </c>
      <c r="S36" s="24"/>
    </row>
    <row r="37" customFormat="false" ht="12.75" hidden="false" customHeight="false" outlineLevel="0" collapsed="false">
      <c r="C37" s="16" t="n">
        <v>165</v>
      </c>
      <c r="D37" s="41" t="n">
        <f aca="false">D$4+$C37</f>
        <v>-15</v>
      </c>
      <c r="E37" s="41" t="n">
        <f aca="false">E$4+$C37</f>
        <v>-15</v>
      </c>
      <c r="F37" s="42" t="n">
        <f aca="false">F$4+$C37</f>
        <v>165</v>
      </c>
      <c r="G37" s="43" t="n">
        <f aca="false">COS(C37*PI()/180)/$A$15</f>
        <v>-0.77511965550966</v>
      </c>
      <c r="H37" s="44" t="n">
        <f aca="false">COS(D37*PI()/180)/$A$15</f>
        <v>0.77511965550966</v>
      </c>
      <c r="I37" s="44" t="n">
        <f aca="false">COS(E37*PI()/180)/$A$15</f>
        <v>0.77511965550966</v>
      </c>
      <c r="J37" s="44" t="n">
        <f aca="false">COS(F37*PI()/180)/$A$15</f>
        <v>-0.77511965550966</v>
      </c>
      <c r="K37" s="44" t="n">
        <f aca="false">G37+H37+I37+J37</f>
        <v>0</v>
      </c>
      <c r="L37" s="45" t="n">
        <f aca="false">A$18*K37</f>
        <v>0</v>
      </c>
      <c r="M37" s="43" t="n">
        <f aca="false">$A$3/$A$6*COS(2*C37*PI()/180)/$A$15</f>
        <v>0.173738317781328</v>
      </c>
      <c r="N37" s="44" t="n">
        <f aca="false">$A$3/$A$6*COS(2*D37*PI()/180)/$A$15</f>
        <v>0.173738317781328</v>
      </c>
      <c r="O37" s="44" t="n">
        <f aca="false">$A$3/$A$6*COS(2*E37*PI()/180)/$A$15</f>
        <v>0.173738317781328</v>
      </c>
      <c r="P37" s="44" t="n">
        <f aca="false">$A$3/$A$6*COS(2*F37*PI()/180)/$A$15</f>
        <v>0.173738317781328</v>
      </c>
      <c r="Q37" s="44" t="n">
        <f aca="false">M37+N37+O37+P37</f>
        <v>0.694953271125313</v>
      </c>
      <c r="R37" s="45" t="n">
        <f aca="false">A$18*Q37</f>
        <v>13571.5159939917</v>
      </c>
      <c r="S37" s="24"/>
    </row>
    <row r="38" customFormat="false" ht="12.75" hidden="false" customHeight="false" outlineLevel="0" collapsed="false">
      <c r="C38" s="16" t="n">
        <v>170</v>
      </c>
      <c r="D38" s="41" t="n">
        <f aca="false">D$4+$C38</f>
        <v>-10</v>
      </c>
      <c r="E38" s="41" t="n">
        <f aca="false">E$4+$C38</f>
        <v>-10</v>
      </c>
      <c r="F38" s="42" t="n">
        <f aca="false">F$4+$C38</f>
        <v>170</v>
      </c>
      <c r="G38" s="43" t="n">
        <f aca="false">COS(C38*PI()/180)/$A$15</f>
        <v>-0.790271701493592</v>
      </c>
      <c r="H38" s="44" t="n">
        <f aca="false">COS(D38*PI()/180)/$A$15</f>
        <v>0.790271701493592</v>
      </c>
      <c r="I38" s="44" t="n">
        <f aca="false">COS(E38*PI()/180)/$A$15</f>
        <v>0.790271701493592</v>
      </c>
      <c r="J38" s="44" t="n">
        <f aca="false">COS(F38*PI()/180)/$A$15</f>
        <v>-0.790271701493592</v>
      </c>
      <c r="K38" s="44" t="n">
        <f aca="false">G38+H38+I38+J38</f>
        <v>0</v>
      </c>
      <c r="L38" s="45" t="n">
        <f aca="false">A$18*K38</f>
        <v>0</v>
      </c>
      <c r="M38" s="43" t="n">
        <f aca="false">$A$3/$A$6*COS(2*C38*PI()/180)/$A$15</f>
        <v>0.188517120229314</v>
      </c>
      <c r="N38" s="44" t="n">
        <f aca="false">$A$3/$A$6*COS(2*D38*PI()/180)/$A$15</f>
        <v>0.188517120229314</v>
      </c>
      <c r="O38" s="44" t="n">
        <f aca="false">$A$3/$A$6*COS(2*E38*PI()/180)/$A$15</f>
        <v>0.188517120229314</v>
      </c>
      <c r="P38" s="44" t="n">
        <f aca="false">$A$3/$A$6*COS(2*F38*PI()/180)/$A$15</f>
        <v>0.188517120229314</v>
      </c>
      <c r="Q38" s="44" t="n">
        <f aca="false">M38+N38+O38+P38</f>
        <v>0.754068480917256</v>
      </c>
      <c r="R38" s="45" t="n">
        <f aca="false">A$18*Q38</f>
        <v>14725.9576644086</v>
      </c>
      <c r="S38" s="24"/>
    </row>
    <row r="39" customFormat="false" ht="12.75" hidden="false" customHeight="false" outlineLevel="0" collapsed="false">
      <c r="C39" s="16" t="n">
        <v>175</v>
      </c>
      <c r="D39" s="41" t="n">
        <f aca="false">D$4+$C39</f>
        <v>-5</v>
      </c>
      <c r="E39" s="41" t="n">
        <f aca="false">E$4+$C39</f>
        <v>-5</v>
      </c>
      <c r="F39" s="42" t="n">
        <f aca="false">F$4+$C39</f>
        <v>175</v>
      </c>
      <c r="G39" s="43" t="n">
        <f aca="false">COS(C39*PI()/180)/$A$15</f>
        <v>-0.799409302650057</v>
      </c>
      <c r="H39" s="44" t="n">
        <f aca="false">COS(D39*PI()/180)/$A$15</f>
        <v>0.799409302650057</v>
      </c>
      <c r="I39" s="44" t="n">
        <f aca="false">COS(E39*PI()/180)/$A$15</f>
        <v>0.799409302650057</v>
      </c>
      <c r="J39" s="44" t="n">
        <f aca="false">COS(F39*PI()/180)/$A$15</f>
        <v>-0.799409302650057</v>
      </c>
      <c r="K39" s="44" t="n">
        <f aca="false">G39+H39+I39+J39</f>
        <v>0</v>
      </c>
      <c r="L39" s="45" t="n">
        <f aca="false">A$18*K39</f>
        <v>0</v>
      </c>
      <c r="M39" s="43" t="n">
        <f aca="false">$A$3/$A$6*COS(2*C39*PI()/180)/$A$15</f>
        <v>0.197567925373398</v>
      </c>
      <c r="N39" s="44" t="n">
        <f aca="false">$A$3/$A$6*COS(2*D39*PI()/180)/$A$15</f>
        <v>0.197567925373398</v>
      </c>
      <c r="O39" s="44" t="n">
        <f aca="false">$A$3/$A$6*COS(2*E39*PI()/180)/$A$15</f>
        <v>0.197567925373398</v>
      </c>
      <c r="P39" s="44" t="n">
        <f aca="false">$A$3/$A$6*COS(2*F39*PI()/180)/$A$15</f>
        <v>0.197567925373398</v>
      </c>
      <c r="Q39" s="44" t="n">
        <f aca="false">M39+N39+O39+P39</f>
        <v>0.790271701493592</v>
      </c>
      <c r="R39" s="45" t="n">
        <f aca="false">A$18*Q39</f>
        <v>15432.9585628865</v>
      </c>
      <c r="S39" s="24"/>
    </row>
    <row r="40" customFormat="false" ht="12.75" hidden="false" customHeight="false" outlineLevel="0" collapsed="false">
      <c r="C40" s="16" t="n">
        <v>180</v>
      </c>
      <c r="D40" s="41" t="n">
        <f aca="false">D$4+$C40</f>
        <v>0</v>
      </c>
      <c r="E40" s="41" t="n">
        <f aca="false">E$4+$C40</f>
        <v>0</v>
      </c>
      <c r="F40" s="42" t="n">
        <f aca="false">F$4+$C40</f>
        <v>180</v>
      </c>
      <c r="G40" s="43" t="n">
        <f aca="false">COS(C40*PI()/180)/$A$15</f>
        <v>-0.802462916316821</v>
      </c>
      <c r="H40" s="44" t="n">
        <f aca="false">COS(D40*PI()/180)/$A$15</f>
        <v>0.802462916316821</v>
      </c>
      <c r="I40" s="44" t="n">
        <f aca="false">COS(E40*PI()/180)/$A$15</f>
        <v>0.802462916316821</v>
      </c>
      <c r="J40" s="44" t="n">
        <f aca="false">COS(F40*PI()/180)/$A$15</f>
        <v>-0.802462916316821</v>
      </c>
      <c r="K40" s="44" t="n">
        <f aca="false">G40+H40+I40+J40</f>
        <v>0</v>
      </c>
      <c r="L40" s="45" t="n">
        <f aca="false">A$18*K40</f>
        <v>0</v>
      </c>
      <c r="M40" s="43" t="n">
        <f aca="false">$A$3/$A$6*COS(2*C40*PI()/180)/$A$15</f>
        <v>0.200615729079205</v>
      </c>
      <c r="N40" s="44" t="n">
        <f aca="false">$A$3/$A$6*COS(2*D40*PI()/180)/$A$15</f>
        <v>0.200615729079205</v>
      </c>
      <c r="O40" s="44" t="n">
        <f aca="false">$A$3/$A$6*COS(2*E40*PI()/180)/$A$15</f>
        <v>0.200615729079205</v>
      </c>
      <c r="P40" s="44" t="n">
        <f aca="false">$A$3/$A$6*COS(2*F40*PI()/180)/$A$15</f>
        <v>0.200615729079205</v>
      </c>
      <c r="Q40" s="44" t="n">
        <f aca="false">M40+N40+O40+P40</f>
        <v>0.802462916316821</v>
      </c>
      <c r="R40" s="45" t="n">
        <f aca="false">A$18*Q40</f>
        <v>15671.0368248849</v>
      </c>
      <c r="S40" s="24"/>
    </row>
    <row r="41" customFormat="false" ht="12.75" hidden="false" customHeight="false" outlineLevel="0" collapsed="false">
      <c r="C41" s="16" t="n">
        <v>185</v>
      </c>
      <c r="D41" s="41" t="n">
        <f aca="false">D$4+$C41</f>
        <v>5</v>
      </c>
      <c r="E41" s="41" t="n">
        <f aca="false">E$4+$C41</f>
        <v>5</v>
      </c>
      <c r="F41" s="42" t="n">
        <f aca="false">F$4+$C41</f>
        <v>185</v>
      </c>
      <c r="G41" s="43" t="n">
        <f aca="false">COS(C41*PI()/180)/$A$15</f>
        <v>-0.799409302650057</v>
      </c>
      <c r="H41" s="44" t="n">
        <f aca="false">COS(D41*PI()/180)/$A$15</f>
        <v>0.799409302650057</v>
      </c>
      <c r="I41" s="44" t="n">
        <f aca="false">COS(E41*PI()/180)/$A$15</f>
        <v>0.799409302650057</v>
      </c>
      <c r="J41" s="44" t="n">
        <f aca="false">COS(F41*PI()/180)/$A$15</f>
        <v>-0.799409302650057</v>
      </c>
      <c r="K41" s="44" t="n">
        <f aca="false">G41+H41+I41+J41</f>
        <v>0</v>
      </c>
      <c r="L41" s="45" t="n">
        <f aca="false">A$18*K41</f>
        <v>0</v>
      </c>
      <c r="M41" s="43" t="n">
        <f aca="false">$A$3/$A$6*COS(2*C41*PI()/180)/$A$15</f>
        <v>0.197567925373398</v>
      </c>
      <c r="N41" s="44" t="n">
        <f aca="false">$A$3/$A$6*COS(2*D41*PI()/180)/$A$15</f>
        <v>0.197567925373398</v>
      </c>
      <c r="O41" s="44" t="n">
        <f aca="false">$A$3/$A$6*COS(2*E41*PI()/180)/$A$15</f>
        <v>0.197567925373398</v>
      </c>
      <c r="P41" s="44" t="n">
        <f aca="false">$A$3/$A$6*COS(2*F41*PI()/180)/$A$15</f>
        <v>0.197567925373398</v>
      </c>
      <c r="Q41" s="44" t="n">
        <f aca="false">M41+N41+O41+P41</f>
        <v>0.790271701493592</v>
      </c>
      <c r="R41" s="45" t="n">
        <f aca="false">A$18*Q41</f>
        <v>15432.9585628865</v>
      </c>
      <c r="S41" s="24"/>
    </row>
    <row r="42" customFormat="false" ht="12.75" hidden="false" customHeight="false" outlineLevel="0" collapsed="false">
      <c r="C42" s="16" t="n">
        <v>190</v>
      </c>
      <c r="D42" s="41" t="n">
        <f aca="false">D$4+$C42</f>
        <v>10</v>
      </c>
      <c r="E42" s="41" t="n">
        <f aca="false">E$4+$C42</f>
        <v>10</v>
      </c>
      <c r="F42" s="42" t="n">
        <f aca="false">F$4+$C42</f>
        <v>190</v>
      </c>
      <c r="G42" s="43" t="n">
        <f aca="false">COS(C42*PI()/180)/$A$15</f>
        <v>-0.790271701493592</v>
      </c>
      <c r="H42" s="44" t="n">
        <f aca="false">COS(D42*PI()/180)/$A$15</f>
        <v>0.790271701493592</v>
      </c>
      <c r="I42" s="44" t="n">
        <f aca="false">COS(E42*PI()/180)/$A$15</f>
        <v>0.790271701493592</v>
      </c>
      <c r="J42" s="44" t="n">
        <f aca="false">COS(F42*PI()/180)/$A$15</f>
        <v>-0.790271701493592</v>
      </c>
      <c r="K42" s="44" t="n">
        <f aca="false">G42+H42+I42+J42</f>
        <v>0</v>
      </c>
      <c r="L42" s="45" t="n">
        <f aca="false">A$18*K42</f>
        <v>0</v>
      </c>
      <c r="M42" s="43" t="n">
        <f aca="false">$A$3/$A$6*COS(2*C42*PI()/180)/$A$15</f>
        <v>0.188517120229314</v>
      </c>
      <c r="N42" s="44" t="n">
        <f aca="false">$A$3/$A$6*COS(2*D42*PI()/180)/$A$15</f>
        <v>0.188517120229314</v>
      </c>
      <c r="O42" s="44" t="n">
        <f aca="false">$A$3/$A$6*COS(2*E42*PI()/180)/$A$15</f>
        <v>0.188517120229314</v>
      </c>
      <c r="P42" s="44" t="n">
        <f aca="false">$A$3/$A$6*COS(2*F42*PI()/180)/$A$15</f>
        <v>0.188517120229314</v>
      </c>
      <c r="Q42" s="44" t="n">
        <f aca="false">M42+N42+O42+P42</f>
        <v>0.754068480917256</v>
      </c>
      <c r="R42" s="45" t="n">
        <f aca="false">A$18*Q42</f>
        <v>14725.9576644086</v>
      </c>
      <c r="S42" s="24"/>
    </row>
    <row r="43" customFormat="false" ht="12.75" hidden="false" customHeight="false" outlineLevel="0" collapsed="false">
      <c r="C43" s="16" t="n">
        <v>195</v>
      </c>
      <c r="D43" s="41" t="n">
        <f aca="false">D$4+$C43</f>
        <v>15</v>
      </c>
      <c r="E43" s="41" t="n">
        <f aca="false">E$4+$C43</f>
        <v>15</v>
      </c>
      <c r="F43" s="42" t="n">
        <f aca="false">F$4+$C43</f>
        <v>195</v>
      </c>
      <c r="G43" s="43" t="n">
        <f aca="false">COS(C43*PI()/180)/$A$15</f>
        <v>-0.77511965550966</v>
      </c>
      <c r="H43" s="44" t="n">
        <f aca="false">COS(D43*PI()/180)/$A$15</f>
        <v>0.77511965550966</v>
      </c>
      <c r="I43" s="44" t="n">
        <f aca="false">COS(E43*PI()/180)/$A$15</f>
        <v>0.77511965550966</v>
      </c>
      <c r="J43" s="44" t="n">
        <f aca="false">COS(F43*PI()/180)/$A$15</f>
        <v>-0.77511965550966</v>
      </c>
      <c r="K43" s="44" t="n">
        <f aca="false">G43+H43+I43+J43</f>
        <v>0</v>
      </c>
      <c r="L43" s="45" t="n">
        <f aca="false">A$18*K43</f>
        <v>0</v>
      </c>
      <c r="M43" s="43" t="n">
        <f aca="false">$A$3/$A$6*COS(2*C43*PI()/180)/$A$15</f>
        <v>0.173738317781328</v>
      </c>
      <c r="N43" s="44" t="n">
        <f aca="false">$A$3/$A$6*COS(2*D43*PI()/180)/$A$15</f>
        <v>0.173738317781328</v>
      </c>
      <c r="O43" s="44" t="n">
        <f aca="false">$A$3/$A$6*COS(2*E43*PI()/180)/$A$15</f>
        <v>0.173738317781328</v>
      </c>
      <c r="P43" s="44" t="n">
        <f aca="false">$A$3/$A$6*COS(2*F43*PI()/180)/$A$15</f>
        <v>0.173738317781328</v>
      </c>
      <c r="Q43" s="44" t="n">
        <f aca="false">M43+N43+O43+P43</f>
        <v>0.694953271125313</v>
      </c>
      <c r="R43" s="45" t="n">
        <f aca="false">A$18*Q43</f>
        <v>13571.5159939917</v>
      </c>
      <c r="S43" s="24"/>
    </row>
    <row r="44" customFormat="false" ht="12.75" hidden="false" customHeight="false" outlineLevel="0" collapsed="false">
      <c r="C44" s="16" t="n">
        <v>200</v>
      </c>
      <c r="D44" s="41" t="n">
        <f aca="false">D$4+$C44</f>
        <v>20</v>
      </c>
      <c r="E44" s="41" t="n">
        <f aca="false">E$4+$C44</f>
        <v>20</v>
      </c>
      <c r="F44" s="42" t="n">
        <f aca="false">F$4+$C44</f>
        <v>200</v>
      </c>
      <c r="G44" s="43" t="n">
        <f aca="false">COS(C44*PI()/180)/$A$15</f>
        <v>-0.754068480917256</v>
      </c>
      <c r="H44" s="44" t="n">
        <f aca="false">COS(D44*PI()/180)/$A$15</f>
        <v>0.754068480917256</v>
      </c>
      <c r="I44" s="44" t="n">
        <f aca="false">COS(E44*PI()/180)/$A$15</f>
        <v>0.754068480917256</v>
      </c>
      <c r="J44" s="44" t="n">
        <f aca="false">COS(F44*PI()/180)/$A$15</f>
        <v>-0.754068480917256</v>
      </c>
      <c r="K44" s="44" t="n">
        <f aca="false">G44+H44+I44+J44</f>
        <v>0</v>
      </c>
      <c r="L44" s="45" t="n">
        <f aca="false">A$18*K44</f>
        <v>0</v>
      </c>
      <c r="M44" s="43" t="n">
        <f aca="false">$A$3/$A$6*COS(2*C44*PI()/180)/$A$15</f>
        <v>0.153680564463388</v>
      </c>
      <c r="N44" s="44" t="n">
        <f aca="false">$A$3/$A$6*COS(2*D44*PI()/180)/$A$15</f>
        <v>0.153680564463387</v>
      </c>
      <c r="O44" s="44" t="n">
        <f aca="false">$A$3/$A$6*COS(2*E44*PI()/180)/$A$15</f>
        <v>0.153680564463387</v>
      </c>
      <c r="P44" s="44" t="n">
        <f aca="false">$A$3/$A$6*COS(2*F44*PI()/180)/$A$15</f>
        <v>0.153680564463388</v>
      </c>
      <c r="Q44" s="44" t="n">
        <f aca="false">M44+N44+O44+P44</f>
        <v>0.61472225785355</v>
      </c>
      <c r="R44" s="45" t="n">
        <f aca="false">A$18*Q44</f>
        <v>12004.7106776159</v>
      </c>
      <c r="S44" s="24"/>
    </row>
    <row r="45" customFormat="false" ht="12.75" hidden="false" customHeight="false" outlineLevel="0" collapsed="false">
      <c r="C45" s="16" t="n">
        <v>205</v>
      </c>
      <c r="D45" s="41" t="n">
        <f aca="false">D$4+$C45</f>
        <v>25</v>
      </c>
      <c r="E45" s="41" t="n">
        <f aca="false">E$4+$C45</f>
        <v>25</v>
      </c>
      <c r="F45" s="42" t="n">
        <f aca="false">F$4+$C45</f>
        <v>205</v>
      </c>
      <c r="G45" s="43" t="n">
        <f aca="false">COS(C45*PI()/180)/$A$15</f>
        <v>-0.727278389866074</v>
      </c>
      <c r="H45" s="44" t="n">
        <f aca="false">COS(D45*PI()/180)/$A$15</f>
        <v>0.727278389866074</v>
      </c>
      <c r="I45" s="44" t="n">
        <f aca="false">COS(E45*PI()/180)/$A$15</f>
        <v>0.727278389866074</v>
      </c>
      <c r="J45" s="44" t="n">
        <f aca="false">COS(F45*PI()/180)/$A$15</f>
        <v>-0.727278389866074</v>
      </c>
      <c r="K45" s="44" t="n">
        <f aca="false">G45+H45+I45+J45</f>
        <v>0</v>
      </c>
      <c r="L45" s="45" t="n">
        <f aca="false">A$18*K45</f>
        <v>0</v>
      </c>
      <c r="M45" s="43" t="n">
        <f aca="false">$A$3/$A$6*COS(2*C45*PI()/180)/$A$15</f>
        <v>0.128953304960345</v>
      </c>
      <c r="N45" s="44" t="n">
        <f aca="false">$A$3/$A$6*COS(2*D45*PI()/180)/$A$15</f>
        <v>0.128953304960345</v>
      </c>
      <c r="O45" s="44" t="n">
        <f aca="false">$A$3/$A$6*COS(2*E45*PI()/180)/$A$15</f>
        <v>0.128953304960345</v>
      </c>
      <c r="P45" s="44" t="n">
        <f aca="false">$A$3/$A$6*COS(2*F45*PI()/180)/$A$15</f>
        <v>0.128953304960345</v>
      </c>
      <c r="Q45" s="44" t="n">
        <f aca="false">M45+N45+O45+P45</f>
        <v>0.515813219841379</v>
      </c>
      <c r="R45" s="45" t="n">
        <f aca="false">A$18*Q45</f>
        <v>10073.1483019775</v>
      </c>
      <c r="S45" s="24"/>
    </row>
    <row r="46" customFormat="false" ht="12.75" hidden="false" customHeight="false" outlineLevel="0" collapsed="false">
      <c r="C46" s="16" t="n">
        <v>210</v>
      </c>
      <c r="D46" s="41" t="n">
        <f aca="false">D$4+$C46</f>
        <v>30</v>
      </c>
      <c r="E46" s="41" t="n">
        <f aca="false">E$4+$C46</f>
        <v>30</v>
      </c>
      <c r="F46" s="42" t="n">
        <f aca="false">F$4+$C46</f>
        <v>210</v>
      </c>
      <c r="G46" s="43" t="n">
        <f aca="false">COS(C46*PI()/180)/$A$15</f>
        <v>-0.694953271125313</v>
      </c>
      <c r="H46" s="44" t="n">
        <f aca="false">COS(D46*PI()/180)/$A$15</f>
        <v>0.694953271125313</v>
      </c>
      <c r="I46" s="44" t="n">
        <f aca="false">COS(E46*PI()/180)/$A$15</f>
        <v>0.694953271125313</v>
      </c>
      <c r="J46" s="44" t="n">
        <f aca="false">COS(F46*PI()/180)/$A$15</f>
        <v>-0.694953271125313</v>
      </c>
      <c r="K46" s="44" t="n">
        <f aca="false">G46+H46+I46+J46</f>
        <v>0</v>
      </c>
      <c r="L46" s="45" t="n">
        <f aca="false">A$18*K46</f>
        <v>0</v>
      </c>
      <c r="M46" s="43" t="n">
        <f aca="false">$A$3/$A$6*COS(2*C46*PI()/180)/$A$15</f>
        <v>0.100307864539603</v>
      </c>
      <c r="N46" s="44" t="n">
        <f aca="false">$A$3/$A$6*COS(2*D46*PI()/180)/$A$15</f>
        <v>0.100307864539603</v>
      </c>
      <c r="O46" s="44" t="n">
        <f aca="false">$A$3/$A$6*COS(2*E46*PI()/180)/$A$15</f>
        <v>0.100307864539603</v>
      </c>
      <c r="P46" s="44" t="n">
        <f aca="false">$A$3/$A$6*COS(2*F46*PI()/180)/$A$15</f>
        <v>0.100307864539603</v>
      </c>
      <c r="Q46" s="44" t="n">
        <f aca="false">M46+N46+O46+P46</f>
        <v>0.40123145815841</v>
      </c>
      <c r="R46" s="45" t="n">
        <f aca="false">A$18*Q46</f>
        <v>7835.51841244244</v>
      </c>
      <c r="S46" s="24"/>
    </row>
    <row r="47" customFormat="false" ht="12.75" hidden="false" customHeight="false" outlineLevel="0" collapsed="false">
      <c r="C47" s="16" t="n">
        <v>215</v>
      </c>
      <c r="D47" s="41" t="n">
        <f aca="false">D$4+$C47</f>
        <v>35</v>
      </c>
      <c r="E47" s="41" t="n">
        <f aca="false">E$4+$C47</f>
        <v>35</v>
      </c>
      <c r="F47" s="42" t="n">
        <f aca="false">F$4+$C47</f>
        <v>215</v>
      </c>
      <c r="G47" s="43" t="n">
        <f aca="false">COS(C47*PI()/180)/$A$15</f>
        <v>-0.65733913836703</v>
      </c>
      <c r="H47" s="44" t="n">
        <f aca="false">COS(D47*PI()/180)/$A$15</f>
        <v>0.65733913836703</v>
      </c>
      <c r="I47" s="44" t="n">
        <f aca="false">COS(E47*PI()/180)/$A$15</f>
        <v>0.65733913836703</v>
      </c>
      <c r="J47" s="44" t="n">
        <f aca="false">COS(F47*PI()/180)/$A$15</f>
        <v>-0.65733913836703</v>
      </c>
      <c r="K47" s="44" t="n">
        <f aca="false">G47+H47+I47+J47</f>
        <v>0</v>
      </c>
      <c r="L47" s="45" t="n">
        <f aca="false">A$18*K47</f>
        <v>0</v>
      </c>
      <c r="M47" s="43" t="n">
        <f aca="false">$A$3/$A$6*COS(2*C47*PI()/180)/$A$15</f>
        <v>0.0686146204130534</v>
      </c>
      <c r="N47" s="44" t="n">
        <f aca="false">$A$3/$A$6*COS(2*D47*PI()/180)/$A$15</f>
        <v>0.0686146204130533</v>
      </c>
      <c r="O47" s="44" t="n">
        <f aca="false">$A$3/$A$6*COS(2*E47*PI()/180)/$A$15</f>
        <v>0.0686146204130533</v>
      </c>
      <c r="P47" s="44" t="n">
        <f aca="false">$A$3/$A$6*COS(2*F47*PI()/180)/$A$15</f>
        <v>0.0686146204130534</v>
      </c>
      <c r="Q47" s="44" t="n">
        <f aca="false">M47+N47+O47+P47</f>
        <v>0.274458481652213</v>
      </c>
      <c r="R47" s="45" t="n">
        <f aca="false">A$18*Q47</f>
        <v>5359.81026090897</v>
      </c>
      <c r="S47" s="24"/>
    </row>
    <row r="48" customFormat="false" ht="12.75" hidden="false" customHeight="false" outlineLevel="0" collapsed="false">
      <c r="C48" s="16" t="n">
        <v>220</v>
      </c>
      <c r="D48" s="41" t="n">
        <f aca="false">D$4+$C48</f>
        <v>40</v>
      </c>
      <c r="E48" s="41" t="n">
        <f aca="false">E$4+$C48</f>
        <v>40</v>
      </c>
      <c r="F48" s="42" t="n">
        <f aca="false">F$4+$C48</f>
        <v>220</v>
      </c>
      <c r="G48" s="43" t="n">
        <f aca="false">COS(C48*PI()/180)/$A$15</f>
        <v>-0.61472225785355</v>
      </c>
      <c r="H48" s="44" t="n">
        <f aca="false">COS(D48*PI()/180)/$A$15</f>
        <v>0.61472225785355</v>
      </c>
      <c r="I48" s="44" t="n">
        <f aca="false">COS(E48*PI()/180)/$A$15</f>
        <v>0.61472225785355</v>
      </c>
      <c r="J48" s="44" t="n">
        <f aca="false">COS(F48*PI()/180)/$A$15</f>
        <v>-0.61472225785355</v>
      </c>
      <c r="K48" s="44" t="n">
        <f aca="false">G48+H48+I48+J48</f>
        <v>0</v>
      </c>
      <c r="L48" s="45" t="n">
        <f aca="false">A$18*K48</f>
        <v>0</v>
      </c>
      <c r="M48" s="43" t="n">
        <f aca="false">$A$3/$A$6*COS(2*C48*PI()/180)/$A$15</f>
        <v>0.0348365557659266</v>
      </c>
      <c r="N48" s="44" t="n">
        <f aca="false">$A$3/$A$6*COS(2*D48*PI()/180)/$A$15</f>
        <v>0.0348365557659266</v>
      </c>
      <c r="O48" s="44" t="n">
        <f aca="false">$A$3/$A$6*COS(2*E48*PI()/180)/$A$15</f>
        <v>0.0348365557659266</v>
      </c>
      <c r="P48" s="44" t="n">
        <f aca="false">$A$3/$A$6*COS(2*F48*PI()/180)/$A$15</f>
        <v>0.0348365557659266</v>
      </c>
      <c r="Q48" s="44" t="n">
        <f aca="false">M48+N48+O48+P48</f>
        <v>0.139346223063706</v>
      </c>
      <c r="R48" s="45" t="n">
        <f aca="false">A$18*Q48</f>
        <v>2721.24698679262</v>
      </c>
      <c r="S48" s="24"/>
    </row>
    <row r="49" customFormat="false" ht="12.75" hidden="false" customHeight="false" outlineLevel="0" collapsed="false">
      <c r="C49" s="16" t="n">
        <v>225</v>
      </c>
      <c r="D49" s="41" t="n">
        <f aca="false">D$4+$C49</f>
        <v>45</v>
      </c>
      <c r="E49" s="41" t="n">
        <f aca="false">E$4+$C49</f>
        <v>45</v>
      </c>
      <c r="F49" s="42" t="n">
        <f aca="false">F$4+$C49</f>
        <v>225</v>
      </c>
      <c r="G49" s="43" t="n">
        <f aca="false">COS(C49*PI()/180)/$A$15</f>
        <v>-0.567426969778357</v>
      </c>
      <c r="H49" s="44" t="n">
        <f aca="false">COS(D49*PI()/180)/$A$15</f>
        <v>0.567426969778357</v>
      </c>
      <c r="I49" s="44" t="n">
        <f aca="false">COS(E49*PI()/180)/$A$15</f>
        <v>0.567426969778357</v>
      </c>
      <c r="J49" s="44" t="n">
        <f aca="false">COS(F49*PI()/180)/$A$15</f>
        <v>-0.567426969778357</v>
      </c>
      <c r="K49" s="44" t="n">
        <f aca="false">G49+H49+I49+J49</f>
        <v>0</v>
      </c>
      <c r="L49" s="45" t="n">
        <f aca="false">A$18*K49</f>
        <v>0</v>
      </c>
      <c r="M49" s="43" t="n">
        <f aca="false">$A$3/$A$6*COS(2*C49*PI()/180)/$A$15</f>
        <v>6.14208526188653E-017</v>
      </c>
      <c r="N49" s="44" t="n">
        <f aca="false">$A$3/$A$6*COS(2*D49*PI()/180)/$A$15</f>
        <v>1.22841705237731E-017</v>
      </c>
      <c r="O49" s="44" t="n">
        <f aca="false">$A$3/$A$6*COS(2*E49*PI()/180)/$A$15</f>
        <v>1.22841705237731E-017</v>
      </c>
      <c r="P49" s="44" t="n">
        <f aca="false">$A$3/$A$6*COS(2*F49*PI()/180)/$A$15</f>
        <v>6.14208526188653E-017</v>
      </c>
      <c r="Q49" s="44" t="n">
        <f aca="false">M49+N49+O49+P49</f>
        <v>1.47410046285277E-016</v>
      </c>
      <c r="R49" s="45" t="n">
        <f aca="false">A$18*Q49</f>
        <v>2.87872276303734E-012</v>
      </c>
      <c r="S49" s="24"/>
    </row>
    <row r="50" customFormat="false" ht="12.75" hidden="false" customHeight="false" outlineLevel="0" collapsed="false">
      <c r="C50" s="16" t="n">
        <v>230</v>
      </c>
      <c r="D50" s="41" t="n">
        <f aca="false">D$4+$C50</f>
        <v>50</v>
      </c>
      <c r="E50" s="41" t="n">
        <f aca="false">E$4+$C50</f>
        <v>50</v>
      </c>
      <c r="F50" s="42" t="n">
        <f aca="false">F$4+$C50</f>
        <v>230</v>
      </c>
      <c r="G50" s="43" t="n">
        <f aca="false">COS(C50*PI()/180)/$A$15</f>
        <v>-0.515813219841379</v>
      </c>
      <c r="H50" s="44" t="n">
        <f aca="false">COS(D50*PI()/180)/$A$15</f>
        <v>0.515813219841379</v>
      </c>
      <c r="I50" s="44" t="n">
        <f aca="false">COS(E50*PI()/180)/$A$15</f>
        <v>0.515813219841379</v>
      </c>
      <c r="J50" s="44" t="n">
        <f aca="false">COS(F50*PI()/180)/$A$15</f>
        <v>-0.515813219841379</v>
      </c>
      <c r="K50" s="44" t="n">
        <f aca="false">G50+H50+I50+J50</f>
        <v>0</v>
      </c>
      <c r="L50" s="45" t="n">
        <f aca="false">A$18*K50</f>
        <v>0</v>
      </c>
      <c r="M50" s="43" t="n">
        <f aca="false">$A$3/$A$6*COS(2*C50*PI()/180)/$A$15</f>
        <v>-0.0348365557659265</v>
      </c>
      <c r="N50" s="44" t="n">
        <f aca="false">$A$3/$A$6*COS(2*D50*PI()/180)/$A$15</f>
        <v>-0.0348365557659266</v>
      </c>
      <c r="O50" s="44" t="n">
        <f aca="false">$A$3/$A$6*COS(2*E50*PI()/180)/$A$15</f>
        <v>-0.0348365557659266</v>
      </c>
      <c r="P50" s="44" t="n">
        <f aca="false">$A$3/$A$6*COS(2*F50*PI()/180)/$A$15</f>
        <v>-0.0348365557659265</v>
      </c>
      <c r="Q50" s="44" t="n">
        <f aca="false">M50+N50+O50+P50</f>
        <v>-0.139346223063706</v>
      </c>
      <c r="R50" s="45" t="n">
        <f aca="false">A$18*Q50</f>
        <v>-2721.24698679261</v>
      </c>
      <c r="S50" s="24"/>
    </row>
    <row r="51" customFormat="false" ht="12.75" hidden="false" customHeight="false" outlineLevel="0" collapsed="false">
      <c r="C51" s="16" t="n">
        <v>235</v>
      </c>
      <c r="D51" s="41" t="n">
        <f aca="false">D$4+$C51</f>
        <v>55</v>
      </c>
      <c r="E51" s="41" t="n">
        <f aca="false">E$4+$C51</f>
        <v>55</v>
      </c>
      <c r="F51" s="42" t="n">
        <f aca="false">F$4+$C51</f>
        <v>235</v>
      </c>
      <c r="G51" s="43" t="n">
        <f aca="false">COS(C51*PI()/180)/$A$15</f>
        <v>-0.46027381984487</v>
      </c>
      <c r="H51" s="44" t="n">
        <f aca="false">COS(D51*PI()/180)/$A$15</f>
        <v>0.46027381984487</v>
      </c>
      <c r="I51" s="44" t="n">
        <f aca="false">COS(E51*PI()/180)/$A$15</f>
        <v>0.46027381984487</v>
      </c>
      <c r="J51" s="44" t="n">
        <f aca="false">COS(F51*PI()/180)/$A$15</f>
        <v>-0.46027381984487</v>
      </c>
      <c r="K51" s="44" t="n">
        <f aca="false">G51+H51+I51+J51</f>
        <v>0</v>
      </c>
      <c r="L51" s="45" t="n">
        <f aca="false">A$18*K51</f>
        <v>0</v>
      </c>
      <c r="M51" s="43" t="n">
        <f aca="false">$A$3/$A$6*COS(2*C51*PI()/180)/$A$15</f>
        <v>-0.0686146204130531</v>
      </c>
      <c r="N51" s="44" t="n">
        <f aca="false">$A$3/$A$6*COS(2*D51*PI()/180)/$A$15</f>
        <v>-0.0686146204130533</v>
      </c>
      <c r="O51" s="44" t="n">
        <f aca="false">$A$3/$A$6*COS(2*E51*PI()/180)/$A$15</f>
        <v>-0.0686146204130533</v>
      </c>
      <c r="P51" s="44" t="n">
        <f aca="false">$A$3/$A$6*COS(2*F51*PI()/180)/$A$15</f>
        <v>-0.0686146204130531</v>
      </c>
      <c r="Q51" s="44" t="n">
        <f aca="false">M51+N51+O51+P51</f>
        <v>-0.274458481652213</v>
      </c>
      <c r="R51" s="45" t="n">
        <f aca="false">A$18*Q51</f>
        <v>-5359.81026090896</v>
      </c>
      <c r="S51" s="24"/>
    </row>
    <row r="52" customFormat="false" ht="12.75" hidden="false" customHeight="false" outlineLevel="0" collapsed="false">
      <c r="C52" s="16" t="n">
        <v>240</v>
      </c>
      <c r="D52" s="41" t="n">
        <f aca="false">D$4+$C52</f>
        <v>60</v>
      </c>
      <c r="E52" s="41" t="n">
        <f aca="false">E$4+$C52</f>
        <v>60</v>
      </c>
      <c r="F52" s="42" t="n">
        <f aca="false">F$4+$C52</f>
        <v>240</v>
      </c>
      <c r="G52" s="43" t="n">
        <f aca="false">COS(C52*PI()/180)/$A$15</f>
        <v>-0.401231458158411</v>
      </c>
      <c r="H52" s="44" t="n">
        <f aca="false">COS(D52*PI()/180)/$A$15</f>
        <v>0.40123145815841</v>
      </c>
      <c r="I52" s="44" t="n">
        <f aca="false">COS(E52*PI()/180)/$A$15</f>
        <v>0.40123145815841</v>
      </c>
      <c r="J52" s="44" t="n">
        <f aca="false">COS(F52*PI()/180)/$A$15</f>
        <v>-0.401231458158411</v>
      </c>
      <c r="K52" s="44" t="n">
        <f aca="false">G52+H52+I52+J52</f>
        <v>0</v>
      </c>
      <c r="L52" s="45" t="n">
        <f aca="false">A$18*K52</f>
        <v>0</v>
      </c>
      <c r="M52" s="43" t="n">
        <f aca="false">$A$3/$A$6*COS(2*C52*PI()/180)/$A$15</f>
        <v>-0.100307864539602</v>
      </c>
      <c r="N52" s="44" t="n">
        <f aca="false">$A$3/$A$6*COS(2*D52*PI()/180)/$A$15</f>
        <v>-0.100307864539603</v>
      </c>
      <c r="O52" s="44" t="n">
        <f aca="false">$A$3/$A$6*COS(2*E52*PI()/180)/$A$15</f>
        <v>-0.100307864539603</v>
      </c>
      <c r="P52" s="44" t="n">
        <f aca="false">$A$3/$A$6*COS(2*F52*PI()/180)/$A$15</f>
        <v>-0.100307864539602</v>
      </c>
      <c r="Q52" s="44" t="n">
        <f aca="false">M52+N52+O52+P52</f>
        <v>-0.40123145815841</v>
      </c>
      <c r="R52" s="45" t="n">
        <f aca="false">A$18*Q52</f>
        <v>-7835.51841244244</v>
      </c>
      <c r="S52" s="24"/>
    </row>
    <row r="53" customFormat="false" ht="12.75" hidden="false" customHeight="false" outlineLevel="0" collapsed="false">
      <c r="C53" s="16" t="n">
        <v>245</v>
      </c>
      <c r="D53" s="41" t="n">
        <f aca="false">D$4+$C53</f>
        <v>65</v>
      </c>
      <c r="E53" s="41" t="n">
        <f aca="false">E$4+$C53</f>
        <v>65</v>
      </c>
      <c r="F53" s="42" t="n">
        <f aca="false">F$4+$C53</f>
        <v>245</v>
      </c>
      <c r="G53" s="43" t="n">
        <f aca="false">COS(C53*PI()/180)/$A$15</f>
        <v>-0.339135482805187</v>
      </c>
      <c r="H53" s="44" t="n">
        <f aca="false">COS(D53*PI()/180)/$A$15</f>
        <v>0.339135482805187</v>
      </c>
      <c r="I53" s="44" t="n">
        <f aca="false">COS(E53*PI()/180)/$A$15</f>
        <v>0.339135482805187</v>
      </c>
      <c r="J53" s="44" t="n">
        <f aca="false">COS(F53*PI()/180)/$A$15</f>
        <v>-0.339135482805187</v>
      </c>
      <c r="K53" s="44" t="n">
        <f aca="false">G53+H53+I53+J53</f>
        <v>0</v>
      </c>
      <c r="L53" s="45" t="n">
        <f aca="false">A$18*K53</f>
        <v>0</v>
      </c>
      <c r="M53" s="43" t="n">
        <f aca="false">$A$3/$A$6*COS(2*C53*PI()/180)/$A$15</f>
        <v>-0.128953304960344</v>
      </c>
      <c r="N53" s="44" t="n">
        <f aca="false">$A$3/$A$6*COS(2*D53*PI()/180)/$A$15</f>
        <v>-0.128953304960345</v>
      </c>
      <c r="O53" s="44" t="n">
        <f aca="false">$A$3/$A$6*COS(2*E53*PI()/180)/$A$15</f>
        <v>-0.128953304960345</v>
      </c>
      <c r="P53" s="44" t="n">
        <f aca="false">$A$3/$A$6*COS(2*F53*PI()/180)/$A$15</f>
        <v>-0.128953304960344</v>
      </c>
      <c r="Q53" s="44" t="n">
        <f aca="false">M53+N53+O53+P53</f>
        <v>-0.515813219841378</v>
      </c>
      <c r="R53" s="45" t="n">
        <f aca="false">A$18*Q53</f>
        <v>-10073.1483019775</v>
      </c>
      <c r="S53" s="24"/>
    </row>
    <row r="54" customFormat="false" ht="12.75" hidden="false" customHeight="false" outlineLevel="0" collapsed="false">
      <c r="C54" s="16" t="n">
        <v>250</v>
      </c>
      <c r="D54" s="41" t="n">
        <f aca="false">D$4+$C54</f>
        <v>70</v>
      </c>
      <c r="E54" s="41" t="n">
        <f aca="false">E$4+$C54</f>
        <v>70</v>
      </c>
      <c r="F54" s="42" t="n">
        <f aca="false">F$4+$C54</f>
        <v>250</v>
      </c>
      <c r="G54" s="43" t="n">
        <f aca="false">COS(C54*PI()/180)/$A$15</f>
        <v>-0.274458481652214</v>
      </c>
      <c r="H54" s="44" t="n">
        <f aca="false">COS(D54*PI()/180)/$A$15</f>
        <v>0.274458481652213</v>
      </c>
      <c r="I54" s="44" t="n">
        <f aca="false">COS(E54*PI()/180)/$A$15</f>
        <v>0.274458481652213</v>
      </c>
      <c r="J54" s="44" t="n">
        <f aca="false">COS(F54*PI()/180)/$A$15</f>
        <v>-0.274458481652214</v>
      </c>
      <c r="K54" s="44" t="n">
        <f aca="false">G54+H54+I54+J54</f>
        <v>0</v>
      </c>
      <c r="L54" s="45" t="n">
        <f aca="false">A$18*K54</f>
        <v>0</v>
      </c>
      <c r="M54" s="43" t="n">
        <f aca="false">$A$3/$A$6*COS(2*C54*PI()/180)/$A$15</f>
        <v>-0.153680564463387</v>
      </c>
      <c r="N54" s="44" t="n">
        <f aca="false">$A$3/$A$6*COS(2*D54*PI()/180)/$A$15</f>
        <v>-0.153680564463387</v>
      </c>
      <c r="O54" s="44" t="n">
        <f aca="false">$A$3/$A$6*COS(2*E54*PI()/180)/$A$15</f>
        <v>-0.153680564463387</v>
      </c>
      <c r="P54" s="44" t="n">
        <f aca="false">$A$3/$A$6*COS(2*F54*PI()/180)/$A$15</f>
        <v>-0.153680564463387</v>
      </c>
      <c r="Q54" s="44" t="n">
        <f aca="false">M54+N54+O54+P54</f>
        <v>-0.614722257853549</v>
      </c>
      <c r="R54" s="45" t="n">
        <f aca="false">A$18*Q54</f>
        <v>-12004.7106776159</v>
      </c>
      <c r="S54" s="24"/>
    </row>
    <row r="55" customFormat="false" ht="12.75" hidden="false" customHeight="false" outlineLevel="0" collapsed="false">
      <c r="C55" s="16" t="n">
        <v>255</v>
      </c>
      <c r="D55" s="41" t="n">
        <f aca="false">D$4+$C55</f>
        <v>75</v>
      </c>
      <c r="E55" s="41" t="n">
        <f aca="false">E$4+$C55</f>
        <v>75</v>
      </c>
      <c r="F55" s="42" t="n">
        <f aca="false">F$4+$C55</f>
        <v>255</v>
      </c>
      <c r="G55" s="43" t="n">
        <f aca="false">COS(C55*PI()/180)/$A$15</f>
        <v>-0.207692685731303</v>
      </c>
      <c r="H55" s="44" t="n">
        <f aca="false">COS(D55*PI()/180)/$A$15</f>
        <v>0.207692685731304</v>
      </c>
      <c r="I55" s="44" t="n">
        <f aca="false">COS(E55*PI()/180)/$A$15</f>
        <v>0.207692685731304</v>
      </c>
      <c r="J55" s="44" t="n">
        <f aca="false">COS(F55*PI()/180)/$A$15</f>
        <v>-0.207692685731303</v>
      </c>
      <c r="K55" s="44" t="n">
        <f aca="false">G55+H55+I55+J55</f>
        <v>0</v>
      </c>
      <c r="L55" s="45" t="n">
        <f aca="false">A$18*K55</f>
        <v>0</v>
      </c>
      <c r="M55" s="43" t="n">
        <f aca="false">$A$3/$A$6*COS(2*C55*PI()/180)/$A$15</f>
        <v>-0.173738317781328</v>
      </c>
      <c r="N55" s="44" t="n">
        <f aca="false">$A$3/$A$6*COS(2*D55*PI()/180)/$A$15</f>
        <v>-0.173738317781328</v>
      </c>
      <c r="O55" s="44" t="n">
        <f aca="false">$A$3/$A$6*COS(2*E55*PI()/180)/$A$15</f>
        <v>-0.173738317781328</v>
      </c>
      <c r="P55" s="44" t="n">
        <f aca="false">$A$3/$A$6*COS(2*F55*PI()/180)/$A$15</f>
        <v>-0.173738317781328</v>
      </c>
      <c r="Q55" s="44" t="n">
        <f aca="false">M55+N55+O55+P55</f>
        <v>-0.694953271125313</v>
      </c>
      <c r="R55" s="45" t="n">
        <f aca="false">A$18*Q55</f>
        <v>-13571.5159939917</v>
      </c>
      <c r="S55" s="24"/>
    </row>
    <row r="56" customFormat="false" ht="12.75" hidden="false" customHeight="false" outlineLevel="0" collapsed="false">
      <c r="C56" s="16" t="n">
        <v>260</v>
      </c>
      <c r="D56" s="41" t="n">
        <f aca="false">D$4+$C56</f>
        <v>80</v>
      </c>
      <c r="E56" s="41" t="n">
        <f aca="false">E$4+$C56</f>
        <v>80</v>
      </c>
      <c r="F56" s="42" t="n">
        <f aca="false">F$4+$C56</f>
        <v>260</v>
      </c>
      <c r="G56" s="43" t="n">
        <f aca="false">COS(C56*PI()/180)/$A$15</f>
        <v>-0.139346223063706</v>
      </c>
      <c r="H56" s="44" t="n">
        <f aca="false">COS(D56*PI()/180)/$A$15</f>
        <v>0.139346223063706</v>
      </c>
      <c r="I56" s="44" t="n">
        <f aca="false">COS(E56*PI()/180)/$A$15</f>
        <v>0.139346223063706</v>
      </c>
      <c r="J56" s="44" t="n">
        <f aca="false">COS(F56*PI()/180)/$A$15</f>
        <v>-0.139346223063706</v>
      </c>
      <c r="K56" s="44" t="n">
        <f aca="false">G56+H56+I56+J56</f>
        <v>0</v>
      </c>
      <c r="L56" s="45" t="n">
        <f aca="false">A$18*K56</f>
        <v>0</v>
      </c>
      <c r="M56" s="43" t="n">
        <f aca="false">$A$3/$A$6*COS(2*C56*PI()/180)/$A$15</f>
        <v>-0.188517120229314</v>
      </c>
      <c r="N56" s="44" t="n">
        <f aca="false">$A$3/$A$6*COS(2*D56*PI()/180)/$A$15</f>
        <v>-0.188517120229314</v>
      </c>
      <c r="O56" s="44" t="n">
        <f aca="false">$A$3/$A$6*COS(2*E56*PI()/180)/$A$15</f>
        <v>-0.188517120229314</v>
      </c>
      <c r="P56" s="44" t="n">
        <f aca="false">$A$3/$A$6*COS(2*F56*PI()/180)/$A$15</f>
        <v>-0.188517120229314</v>
      </c>
      <c r="Q56" s="44" t="n">
        <f aca="false">M56+N56+O56+P56</f>
        <v>-0.754068480917256</v>
      </c>
      <c r="R56" s="45" t="n">
        <f aca="false">A$18*Q56</f>
        <v>-14725.9576644086</v>
      </c>
      <c r="S56" s="24"/>
    </row>
    <row r="57" customFormat="false" ht="12.75" hidden="false" customHeight="false" outlineLevel="0" collapsed="false">
      <c r="C57" s="16" t="n">
        <v>265</v>
      </c>
      <c r="D57" s="41" t="n">
        <f aca="false">D$4+$C57</f>
        <v>85</v>
      </c>
      <c r="E57" s="41" t="n">
        <f aca="false">E$4+$C57</f>
        <v>85</v>
      </c>
      <c r="F57" s="42" t="n">
        <f aca="false">F$4+$C57</f>
        <v>265</v>
      </c>
      <c r="G57" s="43" t="n">
        <f aca="false">COS(C57*PI()/180)/$A$15</f>
        <v>-0.0699392514990444</v>
      </c>
      <c r="H57" s="44" t="n">
        <f aca="false">COS(D57*PI()/180)/$A$15</f>
        <v>0.0699392514990443</v>
      </c>
      <c r="I57" s="44" t="n">
        <f aca="false">COS(E57*PI()/180)/$A$15</f>
        <v>0.0699392514990443</v>
      </c>
      <c r="J57" s="44" t="n">
        <f aca="false">COS(F57*PI()/180)/$A$15</f>
        <v>-0.0699392514990444</v>
      </c>
      <c r="K57" s="44" t="n">
        <f aca="false">G57+H57+I57+J57</f>
        <v>0</v>
      </c>
      <c r="L57" s="45" t="n">
        <f aca="false">A$18*K57</f>
        <v>0</v>
      </c>
      <c r="M57" s="43" t="n">
        <f aca="false">$A$3/$A$6*COS(2*C57*PI()/180)/$A$15</f>
        <v>-0.197567925373398</v>
      </c>
      <c r="N57" s="44" t="n">
        <f aca="false">$A$3/$A$6*COS(2*D57*PI()/180)/$A$15</f>
        <v>-0.197567925373398</v>
      </c>
      <c r="O57" s="44" t="n">
        <f aca="false">$A$3/$A$6*COS(2*E57*PI()/180)/$A$15</f>
        <v>-0.197567925373398</v>
      </c>
      <c r="P57" s="44" t="n">
        <f aca="false">$A$3/$A$6*COS(2*F57*PI()/180)/$A$15</f>
        <v>-0.197567925373398</v>
      </c>
      <c r="Q57" s="44" t="n">
        <f aca="false">M57+N57+O57+P57</f>
        <v>-0.790271701493592</v>
      </c>
      <c r="R57" s="45" t="n">
        <f aca="false">A$18*Q57</f>
        <v>-15432.9585628865</v>
      </c>
      <c r="S57" s="24"/>
    </row>
    <row r="58" customFormat="false" ht="12.75" hidden="false" customHeight="false" outlineLevel="0" collapsed="false">
      <c r="C58" s="16" t="n">
        <v>270</v>
      </c>
      <c r="D58" s="41" t="n">
        <f aca="false">D$4+$C58</f>
        <v>90</v>
      </c>
      <c r="E58" s="41" t="n">
        <f aca="false">E$4+$C58</f>
        <v>90</v>
      </c>
      <c r="F58" s="42" t="n">
        <f aca="false">F$4+$C58</f>
        <v>270</v>
      </c>
      <c r="G58" s="43" t="n">
        <f aca="false">COS(C58*PI()/180)/$A$15</f>
        <v>-1.47410046285277E-016</v>
      </c>
      <c r="H58" s="44" t="n">
        <f aca="false">COS(D58*PI()/180)/$A$15</f>
        <v>4.91366820950922E-017</v>
      </c>
      <c r="I58" s="44" t="n">
        <f aca="false">COS(E58*PI()/180)/$A$15</f>
        <v>4.91366820950922E-017</v>
      </c>
      <c r="J58" s="44" t="n">
        <f aca="false">COS(F58*PI()/180)/$A$15</f>
        <v>-1.47410046285277E-016</v>
      </c>
      <c r="K58" s="44" t="n">
        <f aca="false">G58+H58+I58+J58</f>
        <v>-1.96546728380369E-016</v>
      </c>
      <c r="L58" s="45" t="n">
        <f aca="false">A$18*K58</f>
        <v>-3.83829701738312E-012</v>
      </c>
      <c r="M58" s="43" t="n">
        <f aca="false">$A$3/$A$6*COS(2*C58*PI()/180)/$A$15</f>
        <v>-0.200615729079205</v>
      </c>
      <c r="N58" s="44" t="n">
        <f aca="false">$A$3/$A$6*COS(2*D58*PI()/180)/$A$15</f>
        <v>-0.200615729079205</v>
      </c>
      <c r="O58" s="44" t="n">
        <f aca="false">$A$3/$A$6*COS(2*E58*PI()/180)/$A$15</f>
        <v>-0.200615729079205</v>
      </c>
      <c r="P58" s="44" t="n">
        <f aca="false">$A$3/$A$6*COS(2*F58*PI()/180)/$A$15</f>
        <v>-0.200615729079205</v>
      </c>
      <c r="Q58" s="44" t="n">
        <f aca="false">M58+N58+O58+P58</f>
        <v>-0.802462916316821</v>
      </c>
      <c r="R58" s="45" t="n">
        <f aca="false">A$18*Q58</f>
        <v>-15671.0368248849</v>
      </c>
      <c r="S58" s="24"/>
    </row>
    <row r="59" customFormat="false" ht="12.75" hidden="false" customHeight="false" outlineLevel="0" collapsed="false">
      <c r="C59" s="16" t="n">
        <v>275</v>
      </c>
      <c r="D59" s="41" t="n">
        <f aca="false">D$4+$C59</f>
        <v>95</v>
      </c>
      <c r="E59" s="41" t="n">
        <f aca="false">E$4+$C59</f>
        <v>95</v>
      </c>
      <c r="F59" s="42" t="n">
        <f aca="false">F$4+$C59</f>
        <v>275</v>
      </c>
      <c r="G59" s="43" t="n">
        <f aca="false">COS(C59*PI()/180)/$A$15</f>
        <v>0.0699392514990441</v>
      </c>
      <c r="H59" s="44" t="n">
        <f aca="false">COS(D59*PI()/180)/$A$15</f>
        <v>-0.0699392514990444</v>
      </c>
      <c r="I59" s="44" t="n">
        <f aca="false">COS(E59*PI()/180)/$A$15</f>
        <v>-0.0699392514990444</v>
      </c>
      <c r="J59" s="44" t="n">
        <f aca="false">COS(F59*PI()/180)/$A$15</f>
        <v>0.0699392514990441</v>
      </c>
      <c r="K59" s="44" t="n">
        <f aca="false">G59+H59+I59+J59</f>
        <v>-5.55111512312578E-016</v>
      </c>
      <c r="L59" s="45" t="n">
        <f aca="false">A$18*K59</f>
        <v>-1.08405918510176E-011</v>
      </c>
      <c r="M59" s="43" t="n">
        <f aca="false">$A$3/$A$6*COS(2*C59*PI()/180)/$A$15</f>
        <v>-0.197567925373398</v>
      </c>
      <c r="N59" s="44" t="n">
        <f aca="false">$A$3/$A$6*COS(2*D59*PI()/180)/$A$15</f>
        <v>-0.197567925373398</v>
      </c>
      <c r="O59" s="44" t="n">
        <f aca="false">$A$3/$A$6*COS(2*E59*PI()/180)/$A$15</f>
        <v>-0.197567925373398</v>
      </c>
      <c r="P59" s="44" t="n">
        <f aca="false">$A$3/$A$6*COS(2*F59*PI()/180)/$A$15</f>
        <v>-0.197567925373398</v>
      </c>
      <c r="Q59" s="44" t="n">
        <f aca="false">M59+N59+O59+P59</f>
        <v>-0.790271701493592</v>
      </c>
      <c r="R59" s="45" t="n">
        <f aca="false">A$18*Q59</f>
        <v>-15432.9585628865</v>
      </c>
      <c r="S59" s="24"/>
    </row>
    <row r="60" customFormat="false" ht="12.75" hidden="false" customHeight="false" outlineLevel="0" collapsed="false">
      <c r="C60" s="16" t="n">
        <v>280</v>
      </c>
      <c r="D60" s="41" t="n">
        <f aca="false">D$4+$C60</f>
        <v>100</v>
      </c>
      <c r="E60" s="41" t="n">
        <f aca="false">E$4+$C60</f>
        <v>100</v>
      </c>
      <c r="F60" s="42" t="n">
        <f aca="false">F$4+$C60</f>
        <v>280</v>
      </c>
      <c r="G60" s="43" t="n">
        <f aca="false">COS(C60*PI()/180)/$A$15</f>
        <v>0.139346223063706</v>
      </c>
      <c r="H60" s="44" t="n">
        <f aca="false">COS(D60*PI()/180)/$A$15</f>
        <v>-0.139346223063706</v>
      </c>
      <c r="I60" s="44" t="n">
        <f aca="false">COS(E60*PI()/180)/$A$15</f>
        <v>-0.139346223063706</v>
      </c>
      <c r="J60" s="44" t="n">
        <f aca="false">COS(F60*PI()/180)/$A$15</f>
        <v>0.139346223063706</v>
      </c>
      <c r="K60" s="44" t="n">
        <f aca="false">G60+H60+I60+J60</f>
        <v>0</v>
      </c>
      <c r="L60" s="45" t="n">
        <f aca="false">A$18*K60</f>
        <v>0</v>
      </c>
      <c r="M60" s="43" t="n">
        <f aca="false">$A$3/$A$6*COS(2*C60*PI()/180)/$A$15</f>
        <v>-0.188517120229314</v>
      </c>
      <c r="N60" s="44" t="n">
        <f aca="false">$A$3/$A$6*COS(2*D60*PI()/180)/$A$15</f>
        <v>-0.188517120229314</v>
      </c>
      <c r="O60" s="44" t="n">
        <f aca="false">$A$3/$A$6*COS(2*E60*PI()/180)/$A$15</f>
        <v>-0.188517120229314</v>
      </c>
      <c r="P60" s="44" t="n">
        <f aca="false">$A$3/$A$6*COS(2*F60*PI()/180)/$A$15</f>
        <v>-0.188517120229314</v>
      </c>
      <c r="Q60" s="44" t="n">
        <f aca="false">M60+N60+O60+P60</f>
        <v>-0.754068480917256</v>
      </c>
      <c r="R60" s="45" t="n">
        <f aca="false">A$18*Q60</f>
        <v>-14725.9576644086</v>
      </c>
      <c r="S60" s="24"/>
    </row>
    <row r="61" customFormat="false" ht="12.75" hidden="false" customHeight="false" outlineLevel="0" collapsed="false">
      <c r="C61" s="16" t="n">
        <v>285</v>
      </c>
      <c r="D61" s="41" t="n">
        <f aca="false">D$4+$C61</f>
        <v>105</v>
      </c>
      <c r="E61" s="41" t="n">
        <f aca="false">E$4+$C61</f>
        <v>105</v>
      </c>
      <c r="F61" s="42" t="n">
        <f aca="false">F$4+$C61</f>
        <v>285</v>
      </c>
      <c r="G61" s="43" t="n">
        <f aca="false">COS(C61*PI()/180)/$A$15</f>
        <v>0.207692685731304</v>
      </c>
      <c r="H61" s="44" t="n">
        <f aca="false">COS(D61*PI()/180)/$A$15</f>
        <v>-0.207692685731304</v>
      </c>
      <c r="I61" s="44" t="n">
        <f aca="false">COS(E61*PI()/180)/$A$15</f>
        <v>-0.207692685731304</v>
      </c>
      <c r="J61" s="44" t="n">
        <f aca="false">COS(F61*PI()/180)/$A$15</f>
        <v>0.207692685731304</v>
      </c>
      <c r="K61" s="44" t="n">
        <f aca="false">G61+H61+I61+J61</f>
        <v>0</v>
      </c>
      <c r="L61" s="45" t="n">
        <f aca="false">A$18*K61</f>
        <v>0</v>
      </c>
      <c r="M61" s="43" t="n">
        <f aca="false">$A$3/$A$6*COS(2*C61*PI()/180)/$A$15</f>
        <v>-0.173738317781328</v>
      </c>
      <c r="N61" s="44" t="n">
        <f aca="false">$A$3/$A$6*COS(2*D61*PI()/180)/$A$15</f>
        <v>-0.173738317781328</v>
      </c>
      <c r="O61" s="44" t="n">
        <f aca="false">$A$3/$A$6*COS(2*E61*PI()/180)/$A$15</f>
        <v>-0.173738317781328</v>
      </c>
      <c r="P61" s="44" t="n">
        <f aca="false">$A$3/$A$6*COS(2*F61*PI()/180)/$A$15</f>
        <v>-0.173738317781328</v>
      </c>
      <c r="Q61" s="44" t="n">
        <f aca="false">M61+N61+O61+P61</f>
        <v>-0.694953271125313</v>
      </c>
      <c r="R61" s="45" t="n">
        <f aca="false">A$18*Q61</f>
        <v>-13571.5159939917</v>
      </c>
      <c r="S61" s="24"/>
    </row>
    <row r="62" customFormat="false" ht="12.75" hidden="false" customHeight="false" outlineLevel="0" collapsed="false">
      <c r="C62" s="16" t="n">
        <v>290</v>
      </c>
      <c r="D62" s="41" t="n">
        <f aca="false">D$4+$C62</f>
        <v>110</v>
      </c>
      <c r="E62" s="41" t="n">
        <f aca="false">E$4+$C62</f>
        <v>110</v>
      </c>
      <c r="F62" s="42" t="n">
        <f aca="false">F$4+$C62</f>
        <v>290</v>
      </c>
      <c r="G62" s="43" t="n">
        <f aca="false">COS(C62*PI()/180)/$A$15</f>
        <v>0.274458481652213</v>
      </c>
      <c r="H62" s="44" t="n">
        <f aca="false">COS(D62*PI()/180)/$A$15</f>
        <v>-0.274458481652213</v>
      </c>
      <c r="I62" s="44" t="n">
        <f aca="false">COS(E62*PI()/180)/$A$15</f>
        <v>-0.274458481652213</v>
      </c>
      <c r="J62" s="44" t="n">
        <f aca="false">COS(F62*PI()/180)/$A$15</f>
        <v>0.274458481652213</v>
      </c>
      <c r="K62" s="44" t="n">
        <f aca="false">G62+H62+I62+J62</f>
        <v>0</v>
      </c>
      <c r="L62" s="45" t="n">
        <f aca="false">A$18*K62</f>
        <v>0</v>
      </c>
      <c r="M62" s="43" t="n">
        <f aca="false">$A$3/$A$6*COS(2*C62*PI()/180)/$A$15</f>
        <v>-0.153680564463388</v>
      </c>
      <c r="N62" s="44" t="n">
        <f aca="false">$A$3/$A$6*COS(2*D62*PI()/180)/$A$15</f>
        <v>-0.153680564463387</v>
      </c>
      <c r="O62" s="44" t="n">
        <f aca="false">$A$3/$A$6*COS(2*E62*PI()/180)/$A$15</f>
        <v>-0.153680564463387</v>
      </c>
      <c r="P62" s="44" t="n">
        <f aca="false">$A$3/$A$6*COS(2*F62*PI()/180)/$A$15</f>
        <v>-0.153680564463388</v>
      </c>
      <c r="Q62" s="44" t="n">
        <f aca="false">M62+N62+O62+P62</f>
        <v>-0.61472225785355</v>
      </c>
      <c r="R62" s="45" t="n">
        <f aca="false">A$18*Q62</f>
        <v>-12004.7106776159</v>
      </c>
      <c r="S62" s="24"/>
    </row>
    <row r="63" customFormat="false" ht="12.75" hidden="false" customHeight="false" outlineLevel="0" collapsed="false">
      <c r="C63" s="16" t="n">
        <v>295</v>
      </c>
      <c r="D63" s="41" t="n">
        <f aca="false">D$4+$C63</f>
        <v>115</v>
      </c>
      <c r="E63" s="41" t="n">
        <f aca="false">E$4+$C63</f>
        <v>115</v>
      </c>
      <c r="F63" s="42" t="n">
        <f aca="false">F$4+$C63</f>
        <v>295</v>
      </c>
      <c r="G63" s="43" t="n">
        <f aca="false">COS(C63*PI()/180)/$A$15</f>
        <v>0.339135482805187</v>
      </c>
      <c r="H63" s="44" t="n">
        <f aca="false">COS(D63*PI()/180)/$A$15</f>
        <v>-0.339135482805187</v>
      </c>
      <c r="I63" s="44" t="n">
        <f aca="false">COS(E63*PI()/180)/$A$15</f>
        <v>-0.339135482805187</v>
      </c>
      <c r="J63" s="44" t="n">
        <f aca="false">COS(F63*PI()/180)/$A$15</f>
        <v>0.339135482805187</v>
      </c>
      <c r="K63" s="44" t="n">
        <f aca="false">G63+H63+I63+J63</f>
        <v>0</v>
      </c>
      <c r="L63" s="45" t="n">
        <f aca="false">A$18*K63</f>
        <v>0</v>
      </c>
      <c r="M63" s="43" t="n">
        <f aca="false">$A$3/$A$6*COS(2*C63*PI()/180)/$A$15</f>
        <v>-0.128953304960345</v>
      </c>
      <c r="N63" s="44" t="n">
        <f aca="false">$A$3/$A$6*COS(2*D63*PI()/180)/$A$15</f>
        <v>-0.128953304960345</v>
      </c>
      <c r="O63" s="44" t="n">
        <f aca="false">$A$3/$A$6*COS(2*E63*PI()/180)/$A$15</f>
        <v>-0.128953304960345</v>
      </c>
      <c r="P63" s="44" t="n">
        <f aca="false">$A$3/$A$6*COS(2*F63*PI()/180)/$A$15</f>
        <v>-0.128953304960345</v>
      </c>
      <c r="Q63" s="44" t="n">
        <f aca="false">M63+N63+O63+P63</f>
        <v>-0.515813219841379</v>
      </c>
      <c r="R63" s="45" t="n">
        <f aca="false">A$18*Q63</f>
        <v>-10073.1483019775</v>
      </c>
      <c r="S63" s="24"/>
    </row>
    <row r="64" customFormat="false" ht="12.75" hidden="false" customHeight="false" outlineLevel="0" collapsed="false">
      <c r="C64" s="16" t="n">
        <v>300</v>
      </c>
      <c r="D64" s="41" t="n">
        <f aca="false">D$4+$C64</f>
        <v>120</v>
      </c>
      <c r="E64" s="41" t="n">
        <f aca="false">E$4+$C64</f>
        <v>120</v>
      </c>
      <c r="F64" s="42" t="n">
        <f aca="false">F$4+$C64</f>
        <v>300</v>
      </c>
      <c r="G64" s="43" t="n">
        <f aca="false">COS(C64*PI()/180)/$A$15</f>
        <v>0.40123145815841</v>
      </c>
      <c r="H64" s="44" t="n">
        <f aca="false">COS(D64*PI()/180)/$A$15</f>
        <v>-0.40123145815841</v>
      </c>
      <c r="I64" s="44" t="n">
        <f aca="false">COS(E64*PI()/180)/$A$15</f>
        <v>-0.40123145815841</v>
      </c>
      <c r="J64" s="44" t="n">
        <f aca="false">COS(F64*PI()/180)/$A$15</f>
        <v>0.40123145815841</v>
      </c>
      <c r="K64" s="44" t="n">
        <f aca="false">G64+H64+I64+J64</f>
        <v>0</v>
      </c>
      <c r="L64" s="45" t="n">
        <f aca="false">A$18*K64</f>
        <v>0</v>
      </c>
      <c r="M64" s="43" t="n">
        <f aca="false">$A$3/$A$6*COS(2*C64*PI()/180)/$A$15</f>
        <v>-0.100307864539603</v>
      </c>
      <c r="N64" s="44" t="n">
        <f aca="false">$A$3/$A$6*COS(2*D64*PI()/180)/$A$15</f>
        <v>-0.100307864539603</v>
      </c>
      <c r="O64" s="44" t="n">
        <f aca="false">$A$3/$A$6*COS(2*E64*PI()/180)/$A$15</f>
        <v>-0.100307864539603</v>
      </c>
      <c r="P64" s="44" t="n">
        <f aca="false">$A$3/$A$6*COS(2*F64*PI()/180)/$A$15</f>
        <v>-0.100307864539603</v>
      </c>
      <c r="Q64" s="44" t="n">
        <f aca="false">M64+N64+O64+P64</f>
        <v>-0.40123145815841</v>
      </c>
      <c r="R64" s="45" t="n">
        <f aca="false">A$18*Q64</f>
        <v>-7835.51841244245</v>
      </c>
      <c r="S64" s="24"/>
    </row>
    <row r="65" customFormat="false" ht="12.75" hidden="false" customHeight="false" outlineLevel="0" collapsed="false">
      <c r="C65" s="16" t="n">
        <v>305</v>
      </c>
      <c r="D65" s="41" t="n">
        <f aca="false">D$4+$C65</f>
        <v>125</v>
      </c>
      <c r="E65" s="41" t="n">
        <f aca="false">E$4+$C65</f>
        <v>125</v>
      </c>
      <c r="F65" s="42" t="n">
        <f aca="false">F$4+$C65</f>
        <v>305</v>
      </c>
      <c r="G65" s="43" t="n">
        <f aca="false">COS(C65*PI()/180)/$A$15</f>
        <v>0.46027381984487</v>
      </c>
      <c r="H65" s="44" t="n">
        <f aca="false">COS(D65*PI()/180)/$A$15</f>
        <v>-0.460273819844869</v>
      </c>
      <c r="I65" s="44" t="n">
        <f aca="false">COS(E65*PI()/180)/$A$15</f>
        <v>-0.460273819844869</v>
      </c>
      <c r="J65" s="44" t="n">
        <f aca="false">COS(F65*PI()/180)/$A$15</f>
        <v>0.46027381984487</v>
      </c>
      <c r="K65" s="44" t="n">
        <f aca="false">G65+H65+I65+J65</f>
        <v>0</v>
      </c>
      <c r="L65" s="45" t="n">
        <f aca="false">A$18*K65</f>
        <v>0</v>
      </c>
      <c r="M65" s="43" t="n">
        <f aca="false">$A$3/$A$6*COS(2*C65*PI()/180)/$A$15</f>
        <v>-0.0686146204130533</v>
      </c>
      <c r="N65" s="44" t="n">
        <f aca="false">$A$3/$A$6*COS(2*D65*PI()/180)/$A$15</f>
        <v>-0.0686146204130534</v>
      </c>
      <c r="O65" s="44" t="n">
        <f aca="false">$A$3/$A$6*COS(2*E65*PI()/180)/$A$15</f>
        <v>-0.0686146204130534</v>
      </c>
      <c r="P65" s="44" t="n">
        <f aca="false">$A$3/$A$6*COS(2*F65*PI()/180)/$A$15</f>
        <v>-0.0686146204130533</v>
      </c>
      <c r="Q65" s="44" t="n">
        <f aca="false">M65+N65+O65+P65</f>
        <v>-0.274458481652213</v>
      </c>
      <c r="R65" s="45" t="n">
        <f aca="false">A$18*Q65</f>
        <v>-5359.81026090897</v>
      </c>
      <c r="S65" s="24"/>
    </row>
    <row r="66" customFormat="false" ht="12.75" hidden="false" customHeight="false" outlineLevel="0" collapsed="false">
      <c r="C66" s="16" t="n">
        <v>310</v>
      </c>
      <c r="D66" s="41" t="n">
        <f aca="false">D$4+$C66</f>
        <v>130</v>
      </c>
      <c r="E66" s="41" t="n">
        <f aca="false">E$4+$C66</f>
        <v>130</v>
      </c>
      <c r="F66" s="42" t="n">
        <f aca="false">F$4+$C66</f>
        <v>310</v>
      </c>
      <c r="G66" s="43" t="n">
        <f aca="false">COS(C66*PI()/180)/$A$15</f>
        <v>0.515813219841378</v>
      </c>
      <c r="H66" s="44" t="n">
        <f aca="false">COS(D66*PI()/180)/$A$15</f>
        <v>-0.515813219841379</v>
      </c>
      <c r="I66" s="44" t="n">
        <f aca="false">COS(E66*PI()/180)/$A$15</f>
        <v>-0.515813219841379</v>
      </c>
      <c r="J66" s="44" t="n">
        <f aca="false">COS(F66*PI()/180)/$A$15</f>
        <v>0.515813219841378</v>
      </c>
      <c r="K66" s="44" t="n">
        <f aca="false">G66+H66+I66+J66</f>
        <v>0</v>
      </c>
      <c r="L66" s="45" t="n">
        <f aca="false">A$18*K66</f>
        <v>0</v>
      </c>
      <c r="M66" s="43" t="n">
        <f aca="false">$A$3/$A$6*COS(2*C66*PI()/180)/$A$15</f>
        <v>-0.0348365557659266</v>
      </c>
      <c r="N66" s="44" t="n">
        <f aca="false">$A$3/$A$6*COS(2*D66*PI()/180)/$A$15</f>
        <v>-0.0348365557659266</v>
      </c>
      <c r="O66" s="44" t="n">
        <f aca="false">$A$3/$A$6*COS(2*E66*PI()/180)/$A$15</f>
        <v>-0.0348365557659266</v>
      </c>
      <c r="P66" s="44" t="n">
        <f aca="false">$A$3/$A$6*COS(2*F66*PI()/180)/$A$15</f>
        <v>-0.0348365557659266</v>
      </c>
      <c r="Q66" s="44" t="n">
        <f aca="false">M66+N66+O66+P66</f>
        <v>-0.139346223063706</v>
      </c>
      <c r="R66" s="45" t="n">
        <f aca="false">A$18*Q66</f>
        <v>-2721.24698679262</v>
      </c>
      <c r="S66" s="24"/>
    </row>
    <row r="67" customFormat="false" ht="12.75" hidden="false" customHeight="false" outlineLevel="0" collapsed="false">
      <c r="C67" s="16" t="n">
        <v>315</v>
      </c>
      <c r="D67" s="41" t="n">
        <f aca="false">D$4+$C67</f>
        <v>135</v>
      </c>
      <c r="E67" s="41" t="n">
        <f aca="false">E$4+$C67</f>
        <v>135</v>
      </c>
      <c r="F67" s="42" t="n">
        <f aca="false">F$4+$C67</f>
        <v>315</v>
      </c>
      <c r="G67" s="43" t="n">
        <f aca="false">COS(C67*PI()/180)/$A$15</f>
        <v>0.567426969778357</v>
      </c>
      <c r="H67" s="44" t="n">
        <f aca="false">COS(D67*PI()/180)/$A$15</f>
        <v>-0.567426969778357</v>
      </c>
      <c r="I67" s="44" t="n">
        <f aca="false">COS(E67*PI()/180)/$A$15</f>
        <v>-0.567426969778357</v>
      </c>
      <c r="J67" s="44" t="n">
        <f aca="false">COS(F67*PI()/180)/$A$15</f>
        <v>0.567426969778357</v>
      </c>
      <c r="K67" s="44" t="n">
        <f aca="false">G67+H67+I67+J67</f>
        <v>0</v>
      </c>
      <c r="L67" s="45" t="n">
        <f aca="false">A$18*K67</f>
        <v>0</v>
      </c>
      <c r="M67" s="43" t="n">
        <f aca="false">$A$3/$A$6*COS(2*C67*PI()/180)/$A$15</f>
        <v>-8.59891936664114E-017</v>
      </c>
      <c r="N67" s="44" t="n">
        <f aca="false">$A$3/$A$6*COS(2*D67*PI()/180)/$A$15</f>
        <v>-3.68525115713192E-017</v>
      </c>
      <c r="O67" s="44" t="n">
        <f aca="false">$A$3/$A$6*COS(2*E67*PI()/180)/$A$15</f>
        <v>-3.68525115713192E-017</v>
      </c>
      <c r="P67" s="44" t="n">
        <f aca="false">$A$3/$A$6*COS(2*F67*PI()/180)/$A$15</f>
        <v>-8.59891936664114E-017</v>
      </c>
      <c r="Q67" s="44" t="n">
        <f aca="false">M67+N67+O67+P67</f>
        <v>-2.45683410475461E-016</v>
      </c>
      <c r="R67" s="45" t="n">
        <f aca="false">A$18*Q67</f>
        <v>-4.79787127172889E-012</v>
      </c>
      <c r="S67" s="24"/>
    </row>
    <row r="68" customFormat="false" ht="12.75" hidden="false" customHeight="false" outlineLevel="0" collapsed="false">
      <c r="C68" s="16" t="n">
        <v>320</v>
      </c>
      <c r="D68" s="41" t="n">
        <f aca="false">D$4+$C68</f>
        <v>140</v>
      </c>
      <c r="E68" s="41" t="n">
        <f aca="false">E$4+$C68</f>
        <v>140</v>
      </c>
      <c r="F68" s="42" t="n">
        <f aca="false">F$4+$C68</f>
        <v>320</v>
      </c>
      <c r="G68" s="43" t="n">
        <f aca="false">COS(C68*PI()/180)/$A$15</f>
        <v>0.61472225785355</v>
      </c>
      <c r="H68" s="44" t="n">
        <f aca="false">COS(D68*PI()/180)/$A$15</f>
        <v>-0.61472225785355</v>
      </c>
      <c r="I68" s="44" t="n">
        <f aca="false">COS(E68*PI()/180)/$A$15</f>
        <v>-0.61472225785355</v>
      </c>
      <c r="J68" s="44" t="n">
        <f aca="false">COS(F68*PI()/180)/$A$15</f>
        <v>0.61472225785355</v>
      </c>
      <c r="K68" s="44" t="n">
        <f aca="false">G68+H68+I68+J68</f>
        <v>0</v>
      </c>
      <c r="L68" s="45" t="n">
        <f aca="false">A$18*K68</f>
        <v>0</v>
      </c>
      <c r="M68" s="43" t="n">
        <f aca="false">$A$3/$A$6*COS(2*C68*PI()/180)/$A$15</f>
        <v>0.0348365557659265</v>
      </c>
      <c r="N68" s="44" t="n">
        <f aca="false">$A$3/$A$6*COS(2*D68*PI()/180)/$A$15</f>
        <v>0.0348365557659265</v>
      </c>
      <c r="O68" s="44" t="n">
        <f aca="false">$A$3/$A$6*COS(2*E68*PI()/180)/$A$15</f>
        <v>0.0348365557659265</v>
      </c>
      <c r="P68" s="44" t="n">
        <f aca="false">$A$3/$A$6*COS(2*F68*PI()/180)/$A$15</f>
        <v>0.0348365557659265</v>
      </c>
      <c r="Q68" s="44" t="n">
        <f aca="false">M68+N68+O68+P68</f>
        <v>0.139346223063706</v>
      </c>
      <c r="R68" s="45" t="n">
        <f aca="false">A$18*Q68</f>
        <v>2721.24698679261</v>
      </c>
      <c r="S68" s="24"/>
    </row>
    <row r="69" customFormat="false" ht="12.75" hidden="false" customHeight="false" outlineLevel="0" collapsed="false">
      <c r="C69" s="16" t="n">
        <v>325</v>
      </c>
      <c r="D69" s="41" t="n">
        <f aca="false">D$4+$C69</f>
        <v>145</v>
      </c>
      <c r="E69" s="41" t="n">
        <f aca="false">E$4+$C69</f>
        <v>145</v>
      </c>
      <c r="F69" s="42" t="n">
        <f aca="false">F$4+$C69</f>
        <v>325</v>
      </c>
      <c r="G69" s="43" t="n">
        <f aca="false">COS(C69*PI()/180)/$A$15</f>
        <v>0.65733913836703</v>
      </c>
      <c r="H69" s="44" t="n">
        <f aca="false">COS(D69*PI()/180)/$A$15</f>
        <v>-0.65733913836703</v>
      </c>
      <c r="I69" s="44" t="n">
        <f aca="false">COS(E69*PI()/180)/$A$15</f>
        <v>-0.65733913836703</v>
      </c>
      <c r="J69" s="44" t="n">
        <f aca="false">COS(F69*PI()/180)/$A$15</f>
        <v>0.65733913836703</v>
      </c>
      <c r="K69" s="44" t="n">
        <f aca="false">G69+H69+I69+J69</f>
        <v>0</v>
      </c>
      <c r="L69" s="45" t="n">
        <f aca="false">A$18*K69</f>
        <v>0</v>
      </c>
      <c r="M69" s="43" t="n">
        <f aca="false">$A$3/$A$6*COS(2*C69*PI()/180)/$A$15</f>
        <v>0.0686146204130531</v>
      </c>
      <c r="N69" s="44" t="n">
        <f aca="false">$A$3/$A$6*COS(2*D69*PI()/180)/$A$15</f>
        <v>0.0686146204130532</v>
      </c>
      <c r="O69" s="44" t="n">
        <f aca="false">$A$3/$A$6*COS(2*E69*PI()/180)/$A$15</f>
        <v>0.0686146204130532</v>
      </c>
      <c r="P69" s="44" t="n">
        <f aca="false">$A$3/$A$6*COS(2*F69*PI()/180)/$A$15</f>
        <v>0.0686146204130531</v>
      </c>
      <c r="Q69" s="44" t="n">
        <f aca="false">M69+N69+O69+P69</f>
        <v>0.274458481652213</v>
      </c>
      <c r="R69" s="45" t="n">
        <f aca="false">A$18*Q69</f>
        <v>5359.81026090895</v>
      </c>
      <c r="S69" s="24"/>
    </row>
    <row r="70" customFormat="false" ht="12.75" hidden="false" customHeight="false" outlineLevel="0" collapsed="false">
      <c r="C70" s="16" t="n">
        <v>330</v>
      </c>
      <c r="D70" s="41" t="n">
        <f aca="false">D$4+$C70</f>
        <v>150</v>
      </c>
      <c r="E70" s="41" t="n">
        <f aca="false">E$4+$C70</f>
        <v>150</v>
      </c>
      <c r="F70" s="42" t="n">
        <f aca="false">F$4+$C70</f>
        <v>330</v>
      </c>
      <c r="G70" s="43" t="n">
        <f aca="false">COS(C70*PI()/180)/$A$15</f>
        <v>0.694953271125313</v>
      </c>
      <c r="H70" s="44" t="n">
        <f aca="false">COS(D70*PI()/180)/$A$15</f>
        <v>-0.694953271125313</v>
      </c>
      <c r="I70" s="44" t="n">
        <f aca="false">COS(E70*PI()/180)/$A$15</f>
        <v>-0.694953271125313</v>
      </c>
      <c r="J70" s="44" t="n">
        <f aca="false">COS(F70*PI()/180)/$A$15</f>
        <v>0.694953271125313</v>
      </c>
      <c r="K70" s="44" t="n">
        <f aca="false">G70+H70+I70+J70</f>
        <v>0</v>
      </c>
      <c r="L70" s="45" t="n">
        <f aca="false">A$18*K70</f>
        <v>0</v>
      </c>
      <c r="M70" s="43" t="n">
        <f aca="false">$A$3/$A$6*COS(2*C70*PI()/180)/$A$15</f>
        <v>0.100307864539602</v>
      </c>
      <c r="N70" s="44" t="n">
        <f aca="false">$A$3/$A$6*COS(2*D70*PI()/180)/$A$15</f>
        <v>0.100307864539603</v>
      </c>
      <c r="O70" s="44" t="n">
        <f aca="false">$A$3/$A$6*COS(2*E70*PI()/180)/$A$15</f>
        <v>0.100307864539603</v>
      </c>
      <c r="P70" s="44" t="n">
        <f aca="false">$A$3/$A$6*COS(2*F70*PI()/180)/$A$15</f>
        <v>0.100307864539602</v>
      </c>
      <c r="Q70" s="44" t="n">
        <f aca="false">M70+N70+O70+P70</f>
        <v>0.40123145815841</v>
      </c>
      <c r="R70" s="45" t="n">
        <f aca="false">A$18*Q70</f>
        <v>7835.51841244244</v>
      </c>
      <c r="S70" s="24"/>
    </row>
    <row r="71" customFormat="false" ht="12.75" hidden="false" customHeight="false" outlineLevel="0" collapsed="false">
      <c r="C71" s="16" t="n">
        <v>335</v>
      </c>
      <c r="D71" s="41" t="n">
        <f aca="false">D$4+$C71</f>
        <v>155</v>
      </c>
      <c r="E71" s="41" t="n">
        <f aca="false">E$4+$C71</f>
        <v>155</v>
      </c>
      <c r="F71" s="42" t="n">
        <f aca="false">F$4+$C71</f>
        <v>335</v>
      </c>
      <c r="G71" s="43" t="n">
        <f aca="false">COS(C71*PI()/180)/$A$15</f>
        <v>0.727278389866074</v>
      </c>
      <c r="H71" s="44" t="n">
        <f aca="false">COS(D71*PI()/180)/$A$15</f>
        <v>-0.727278389866074</v>
      </c>
      <c r="I71" s="44" t="n">
        <f aca="false">COS(E71*PI()/180)/$A$15</f>
        <v>-0.727278389866074</v>
      </c>
      <c r="J71" s="44" t="n">
        <f aca="false">COS(F71*PI()/180)/$A$15</f>
        <v>0.727278389866074</v>
      </c>
      <c r="K71" s="44" t="n">
        <f aca="false">G71+H71+I71+J71</f>
        <v>0</v>
      </c>
      <c r="L71" s="45" t="n">
        <f aca="false">A$18*K71</f>
        <v>0</v>
      </c>
      <c r="M71" s="43" t="n">
        <f aca="false">$A$3/$A$6*COS(2*C71*PI()/180)/$A$15</f>
        <v>0.128953304960344</v>
      </c>
      <c r="N71" s="44" t="n">
        <f aca="false">$A$3/$A$6*COS(2*D71*PI()/180)/$A$15</f>
        <v>0.128953304960345</v>
      </c>
      <c r="O71" s="44" t="n">
        <f aca="false">$A$3/$A$6*COS(2*E71*PI()/180)/$A$15</f>
        <v>0.128953304960345</v>
      </c>
      <c r="P71" s="44" t="n">
        <f aca="false">$A$3/$A$6*COS(2*F71*PI()/180)/$A$15</f>
        <v>0.128953304960344</v>
      </c>
      <c r="Q71" s="44" t="n">
        <f aca="false">M71+N71+O71+P71</f>
        <v>0.515813219841378</v>
      </c>
      <c r="R71" s="45" t="n">
        <f aca="false">A$18*Q71</f>
        <v>10073.1483019775</v>
      </c>
      <c r="S71" s="24"/>
    </row>
    <row r="72" customFormat="false" ht="12.75" hidden="false" customHeight="false" outlineLevel="0" collapsed="false">
      <c r="C72" s="16" t="n">
        <v>340</v>
      </c>
      <c r="D72" s="41" t="n">
        <f aca="false">D$4+$C72</f>
        <v>160</v>
      </c>
      <c r="E72" s="41" t="n">
        <f aca="false">E$4+$C72</f>
        <v>160</v>
      </c>
      <c r="F72" s="42" t="n">
        <f aca="false">F$4+$C72</f>
        <v>340</v>
      </c>
      <c r="G72" s="43" t="n">
        <f aca="false">COS(C72*PI()/180)/$A$15</f>
        <v>0.754068480917256</v>
      </c>
      <c r="H72" s="44" t="n">
        <f aca="false">COS(D72*PI()/180)/$A$15</f>
        <v>-0.754068480917256</v>
      </c>
      <c r="I72" s="44" t="n">
        <f aca="false">COS(E72*PI()/180)/$A$15</f>
        <v>-0.754068480917256</v>
      </c>
      <c r="J72" s="44" t="n">
        <f aca="false">COS(F72*PI()/180)/$A$15</f>
        <v>0.754068480917256</v>
      </c>
      <c r="K72" s="44" t="n">
        <f aca="false">G72+H72+I72+J72</f>
        <v>0</v>
      </c>
      <c r="L72" s="45" t="n">
        <f aca="false">A$18*K72</f>
        <v>0</v>
      </c>
      <c r="M72" s="43" t="n">
        <f aca="false">$A$3/$A$6*COS(2*C72*PI()/180)/$A$15</f>
        <v>0.153680564463388</v>
      </c>
      <c r="N72" s="44" t="n">
        <f aca="false">$A$3/$A$6*COS(2*D72*PI()/180)/$A$15</f>
        <v>0.153680564463387</v>
      </c>
      <c r="O72" s="44" t="n">
        <f aca="false">$A$3/$A$6*COS(2*E72*PI()/180)/$A$15</f>
        <v>0.153680564463387</v>
      </c>
      <c r="P72" s="44" t="n">
        <f aca="false">$A$3/$A$6*COS(2*F72*PI()/180)/$A$15</f>
        <v>0.153680564463388</v>
      </c>
      <c r="Q72" s="44" t="n">
        <f aca="false">M72+N72+O72+P72</f>
        <v>0.61472225785355</v>
      </c>
      <c r="R72" s="45" t="n">
        <f aca="false">A$18*Q72</f>
        <v>12004.7106776159</v>
      </c>
      <c r="S72" s="24"/>
    </row>
    <row r="73" customFormat="false" ht="12.75" hidden="false" customHeight="false" outlineLevel="0" collapsed="false">
      <c r="C73" s="16" t="n">
        <v>345</v>
      </c>
      <c r="D73" s="41" t="n">
        <f aca="false">D$4+$C73</f>
        <v>165</v>
      </c>
      <c r="E73" s="41" t="n">
        <f aca="false">E$4+$C73</f>
        <v>165</v>
      </c>
      <c r="F73" s="42" t="n">
        <f aca="false">F$4+$C73</f>
        <v>345</v>
      </c>
      <c r="G73" s="43" t="n">
        <f aca="false">COS(C73*PI()/180)/$A$15</f>
        <v>0.77511965550966</v>
      </c>
      <c r="H73" s="44" t="n">
        <f aca="false">COS(D73*PI()/180)/$A$15</f>
        <v>-0.77511965550966</v>
      </c>
      <c r="I73" s="44" t="n">
        <f aca="false">COS(E73*PI()/180)/$A$15</f>
        <v>-0.77511965550966</v>
      </c>
      <c r="J73" s="44" t="n">
        <f aca="false">COS(F73*PI()/180)/$A$15</f>
        <v>0.77511965550966</v>
      </c>
      <c r="K73" s="44" t="n">
        <f aca="false">G73+H73+I73+J73</f>
        <v>0</v>
      </c>
      <c r="L73" s="45" t="n">
        <f aca="false">A$18*K73</f>
        <v>0</v>
      </c>
      <c r="M73" s="43" t="n">
        <f aca="false">$A$3/$A$6*COS(2*C73*PI()/180)/$A$15</f>
        <v>0.173738317781328</v>
      </c>
      <c r="N73" s="44" t="n">
        <f aca="false">$A$3/$A$6*COS(2*D73*PI()/180)/$A$15</f>
        <v>0.173738317781328</v>
      </c>
      <c r="O73" s="44" t="n">
        <f aca="false">$A$3/$A$6*COS(2*E73*PI()/180)/$A$15</f>
        <v>0.173738317781328</v>
      </c>
      <c r="P73" s="44" t="n">
        <f aca="false">$A$3/$A$6*COS(2*F73*PI()/180)/$A$15</f>
        <v>0.173738317781328</v>
      </c>
      <c r="Q73" s="44" t="n">
        <f aca="false">M73+N73+O73+P73</f>
        <v>0.694953271125313</v>
      </c>
      <c r="R73" s="45" t="n">
        <f aca="false">A$18*Q73</f>
        <v>13571.5159939917</v>
      </c>
      <c r="S73" s="24"/>
    </row>
    <row r="74" customFormat="false" ht="12.75" hidden="false" customHeight="false" outlineLevel="0" collapsed="false">
      <c r="C74" s="16" t="n">
        <v>350</v>
      </c>
      <c r="D74" s="41" t="n">
        <f aca="false">D$4+$C74</f>
        <v>170</v>
      </c>
      <c r="E74" s="41" t="n">
        <f aca="false">E$4+$C74</f>
        <v>170</v>
      </c>
      <c r="F74" s="42" t="n">
        <f aca="false">F$4+$C74</f>
        <v>350</v>
      </c>
      <c r="G74" s="43" t="n">
        <f aca="false">COS(C74*PI()/180)/$A$15</f>
        <v>0.790271701493592</v>
      </c>
      <c r="H74" s="44" t="n">
        <f aca="false">COS(D74*PI()/180)/$A$15</f>
        <v>-0.790271701493592</v>
      </c>
      <c r="I74" s="44" t="n">
        <f aca="false">COS(E74*PI()/180)/$A$15</f>
        <v>-0.790271701493592</v>
      </c>
      <c r="J74" s="44" t="n">
        <f aca="false">COS(F74*PI()/180)/$A$15</f>
        <v>0.790271701493592</v>
      </c>
      <c r="K74" s="44" t="n">
        <f aca="false">G74+H74+I74+J74</f>
        <v>0</v>
      </c>
      <c r="L74" s="45" t="n">
        <f aca="false">A$18*K74</f>
        <v>0</v>
      </c>
      <c r="M74" s="43" t="n">
        <f aca="false">$A$3/$A$6*COS(2*C74*PI()/180)/$A$15</f>
        <v>0.188517120229314</v>
      </c>
      <c r="N74" s="44" t="n">
        <f aca="false">$A$3/$A$6*COS(2*D74*PI()/180)/$A$15</f>
        <v>0.188517120229314</v>
      </c>
      <c r="O74" s="44" t="n">
        <f aca="false">$A$3/$A$6*COS(2*E74*PI()/180)/$A$15</f>
        <v>0.188517120229314</v>
      </c>
      <c r="P74" s="44" t="n">
        <f aca="false">$A$3/$A$6*COS(2*F74*PI()/180)/$A$15</f>
        <v>0.188517120229314</v>
      </c>
      <c r="Q74" s="44" t="n">
        <f aca="false">M74+N74+O74+P74</f>
        <v>0.754068480917256</v>
      </c>
      <c r="R74" s="45" t="n">
        <f aca="false">A$18*Q74</f>
        <v>14725.9576644086</v>
      </c>
      <c r="S74" s="24"/>
    </row>
    <row r="75" customFormat="false" ht="12.75" hidden="false" customHeight="false" outlineLevel="0" collapsed="false">
      <c r="C75" s="16" t="n">
        <v>355</v>
      </c>
      <c r="D75" s="41" t="n">
        <f aca="false">D$4+$C75</f>
        <v>175</v>
      </c>
      <c r="E75" s="41" t="n">
        <f aca="false">E$4+$C75</f>
        <v>175</v>
      </c>
      <c r="F75" s="42" t="n">
        <f aca="false">F$4+$C75</f>
        <v>355</v>
      </c>
      <c r="G75" s="43" t="n">
        <f aca="false">COS(C75*PI()/180)/$A$15</f>
        <v>0.799409302650057</v>
      </c>
      <c r="H75" s="44" t="n">
        <f aca="false">COS(D75*PI()/180)/$A$15</f>
        <v>-0.799409302650057</v>
      </c>
      <c r="I75" s="44" t="n">
        <f aca="false">COS(E75*PI()/180)/$A$15</f>
        <v>-0.799409302650057</v>
      </c>
      <c r="J75" s="44" t="n">
        <f aca="false">COS(F75*PI()/180)/$A$15</f>
        <v>0.799409302650057</v>
      </c>
      <c r="K75" s="44" t="n">
        <f aca="false">G75+H75+I75+J75</f>
        <v>0</v>
      </c>
      <c r="L75" s="45" t="n">
        <f aca="false">A$18*K75</f>
        <v>0</v>
      </c>
      <c r="M75" s="43" t="n">
        <f aca="false">$A$3/$A$6*COS(2*C75*PI()/180)/$A$15</f>
        <v>0.197567925373398</v>
      </c>
      <c r="N75" s="44" t="n">
        <f aca="false">$A$3/$A$6*COS(2*D75*PI()/180)/$A$15</f>
        <v>0.197567925373398</v>
      </c>
      <c r="O75" s="44" t="n">
        <f aca="false">$A$3/$A$6*COS(2*E75*PI()/180)/$A$15</f>
        <v>0.197567925373398</v>
      </c>
      <c r="P75" s="44" t="n">
        <f aca="false">$A$3/$A$6*COS(2*F75*PI()/180)/$A$15</f>
        <v>0.197567925373398</v>
      </c>
      <c r="Q75" s="44" t="n">
        <f aca="false">M75+N75+O75+P75</f>
        <v>0.790271701493592</v>
      </c>
      <c r="R75" s="45" t="n">
        <f aca="false">A$18*Q75</f>
        <v>15432.9585628865</v>
      </c>
      <c r="S75" s="24"/>
    </row>
    <row r="76" customFormat="false" ht="12.75" hidden="false" customHeight="false" outlineLevel="0" collapsed="false">
      <c r="C76" s="19" t="n">
        <v>360</v>
      </c>
      <c r="D76" s="37" t="n">
        <f aca="false">D$4+$C76</f>
        <v>180</v>
      </c>
      <c r="E76" s="37" t="n">
        <f aca="false">E$4+$C76</f>
        <v>180</v>
      </c>
      <c r="F76" s="15" t="n">
        <f aca="false">F$4+$C76</f>
        <v>360</v>
      </c>
      <c r="G76" s="31" t="n">
        <f aca="false">COS(C76*PI()/180)/$A$15</f>
        <v>0.802462916316821</v>
      </c>
      <c r="H76" s="32" t="n">
        <f aca="false">COS(D76*PI()/180)/$A$15</f>
        <v>-0.802462916316821</v>
      </c>
      <c r="I76" s="32" t="n">
        <f aca="false">COS(E76*PI()/180)/$A$15</f>
        <v>-0.802462916316821</v>
      </c>
      <c r="J76" s="32" t="n">
        <f aca="false">COS(F76*PI()/180)/$A$15</f>
        <v>0.802462916316821</v>
      </c>
      <c r="K76" s="32" t="n">
        <f aca="false">G76+H76+I76+J76</f>
        <v>0</v>
      </c>
      <c r="L76" s="48" t="n">
        <f aca="false">A$18*K76</f>
        <v>0</v>
      </c>
      <c r="M76" s="31" t="n">
        <f aca="false">$A$3/$A$6*COS(2*C76*PI()/180)/$A$15</f>
        <v>0.200615729079205</v>
      </c>
      <c r="N76" s="32" t="n">
        <f aca="false">$A$3/$A$6*COS(2*D76*PI()/180)/$A$15</f>
        <v>0.200615729079205</v>
      </c>
      <c r="O76" s="32" t="n">
        <f aca="false">$A$3/$A$6*COS(2*E76*PI()/180)/$A$15</f>
        <v>0.200615729079205</v>
      </c>
      <c r="P76" s="32" t="n">
        <f aca="false">$A$3/$A$6*COS(2*F76*PI()/180)/$A$15</f>
        <v>0.200615729079205</v>
      </c>
      <c r="Q76" s="32" t="n">
        <f aca="false">M76+N76+O76+P76</f>
        <v>0.802462916316821</v>
      </c>
      <c r="R76" s="48" t="n">
        <f aca="false">A$18*Q76</f>
        <v>15671.0368248849</v>
      </c>
      <c r="S76" s="24"/>
    </row>
    <row r="77" customFormat="false" ht="12.75" hidden="false" customHeight="false" outlineLevel="0" collapsed="false">
      <c r="C77" s="1"/>
      <c r="D77" s="1"/>
      <c r="E77" s="1"/>
      <c r="F77" s="1"/>
      <c r="G77" s="24"/>
      <c r="K77" s="24"/>
      <c r="L77" s="24"/>
      <c r="N77" s="24"/>
      <c r="O77" s="24"/>
      <c r="P77" s="24"/>
      <c r="Q77" s="24"/>
    </row>
    <row r="78" customFormat="false" ht="12.75" hidden="false" customHeight="false" outlineLevel="0" collapsed="false">
      <c r="C78" s="1"/>
      <c r="D78" s="1"/>
      <c r="E78" s="1"/>
      <c r="F78" s="1"/>
      <c r="G78" s="24"/>
      <c r="K78" s="24"/>
      <c r="L78" s="24"/>
      <c r="N78" s="24"/>
      <c r="O78" s="24"/>
      <c r="P78" s="24"/>
      <c r="Q78" s="24"/>
    </row>
    <row r="79" customFormat="false" ht="12.75" hidden="false" customHeight="false" outlineLevel="0" collapsed="false">
      <c r="C79" s="1"/>
      <c r="D79" s="1"/>
      <c r="E79" s="1"/>
      <c r="F79" s="1"/>
      <c r="G79" s="24"/>
      <c r="K79" s="24"/>
      <c r="L79" s="24"/>
      <c r="N79" s="24"/>
      <c r="O79" s="24"/>
      <c r="P79" s="24"/>
      <c r="Q79" s="24"/>
    </row>
    <row r="80" customFormat="false" ht="12.75" hidden="false" customHeight="false" outlineLevel="0" collapsed="false">
      <c r="C80" s="1"/>
      <c r="D80" s="1"/>
      <c r="E80" s="1"/>
      <c r="F80" s="1"/>
      <c r="G80" s="24"/>
      <c r="K80" s="24"/>
      <c r="L80" s="24"/>
      <c r="N80" s="24"/>
      <c r="O80" s="24"/>
      <c r="P80" s="24"/>
      <c r="Q80" s="24"/>
    </row>
    <row r="81" customFormat="false" ht="12.75" hidden="false" customHeight="false" outlineLevel="0" collapsed="false">
      <c r="C81" s="1"/>
      <c r="D81" s="1"/>
      <c r="E81" s="1"/>
      <c r="F81" s="1"/>
      <c r="G81" s="24"/>
      <c r="K81" s="24"/>
      <c r="L81" s="24"/>
      <c r="N81" s="24"/>
      <c r="O81" s="24"/>
      <c r="P81" s="24"/>
      <c r="Q81" s="24"/>
    </row>
    <row r="82" customFormat="false" ht="12.75" hidden="false" customHeight="false" outlineLevel="0" collapsed="false">
      <c r="C82" s="1"/>
      <c r="D82" s="1"/>
      <c r="E82" s="1"/>
      <c r="F82" s="1"/>
      <c r="G82" s="24"/>
      <c r="K82" s="24"/>
      <c r="L82" s="24"/>
      <c r="N82" s="24"/>
      <c r="O82" s="24"/>
      <c r="P82" s="24"/>
      <c r="Q82" s="24"/>
    </row>
    <row r="83" customFormat="false" ht="12.75" hidden="false" customHeight="false" outlineLevel="0" collapsed="false">
      <c r="C83" s="1"/>
      <c r="D83" s="1"/>
      <c r="E83" s="1"/>
      <c r="F83" s="1"/>
      <c r="G83" s="24"/>
      <c r="K83" s="24"/>
      <c r="L83" s="24"/>
      <c r="N83" s="24"/>
      <c r="O83" s="24"/>
      <c r="P83" s="24"/>
      <c r="Q83" s="24"/>
    </row>
    <row r="84" customFormat="false" ht="12.75" hidden="false" customHeight="false" outlineLevel="0" collapsed="false">
      <c r="C84" s="1"/>
      <c r="D84" s="1"/>
      <c r="E84" s="1"/>
      <c r="F84" s="1"/>
      <c r="G84" s="24"/>
      <c r="K84" s="24"/>
      <c r="L84" s="24"/>
      <c r="N84" s="24"/>
      <c r="O84" s="24"/>
      <c r="P84" s="24"/>
      <c r="Q84" s="24"/>
    </row>
    <row r="85" customFormat="false" ht="12.75" hidden="false" customHeight="false" outlineLevel="0" collapsed="false">
      <c r="C85" s="1"/>
      <c r="D85" s="1"/>
      <c r="E85" s="1"/>
      <c r="F85" s="1"/>
      <c r="G85" s="24"/>
      <c r="K85" s="24"/>
      <c r="L85" s="24"/>
      <c r="N85" s="24"/>
      <c r="O85" s="24"/>
      <c r="P85" s="24"/>
      <c r="Q85" s="24"/>
    </row>
    <row r="86" customFormat="false" ht="12.75" hidden="false" customHeight="false" outlineLevel="0" collapsed="false">
      <c r="C86" s="1"/>
      <c r="D86" s="1"/>
      <c r="E86" s="1"/>
      <c r="F86" s="1"/>
      <c r="G86" s="24"/>
      <c r="K86" s="24"/>
      <c r="L86" s="24"/>
      <c r="N86" s="24"/>
      <c r="O86" s="24"/>
      <c r="P86" s="24"/>
      <c r="Q86" s="24"/>
    </row>
    <row r="87" customFormat="false" ht="12.75" hidden="false" customHeight="false" outlineLevel="0" collapsed="false">
      <c r="C87" s="1"/>
      <c r="D87" s="1"/>
      <c r="E87" s="1"/>
      <c r="F87" s="1"/>
      <c r="G87" s="24"/>
      <c r="K87" s="24"/>
      <c r="L87" s="24"/>
      <c r="N87" s="24"/>
      <c r="O87" s="24"/>
      <c r="P87" s="24"/>
      <c r="Q87" s="24"/>
    </row>
    <row r="88" customFormat="false" ht="12.75" hidden="false" customHeight="false" outlineLevel="0" collapsed="false">
      <c r="C88" s="1"/>
      <c r="D88" s="1"/>
      <c r="E88" s="1"/>
      <c r="F88" s="1"/>
      <c r="G88" s="24"/>
      <c r="K88" s="24"/>
      <c r="L88" s="24"/>
      <c r="N88" s="24"/>
      <c r="O88" s="24"/>
      <c r="P88" s="24"/>
      <c r="Q88" s="24"/>
    </row>
    <row r="89" customFormat="false" ht="12.75" hidden="false" customHeight="false" outlineLevel="0" collapsed="false">
      <c r="C89" s="1"/>
      <c r="D89" s="1"/>
      <c r="E89" s="1"/>
      <c r="F89" s="1"/>
      <c r="G89" s="24"/>
      <c r="K89" s="24"/>
      <c r="L89" s="24"/>
      <c r="N89" s="24"/>
      <c r="O89" s="24"/>
      <c r="P89" s="24"/>
      <c r="Q89" s="24"/>
    </row>
    <row r="90" customFormat="false" ht="12.75" hidden="false" customHeight="false" outlineLevel="0" collapsed="false">
      <c r="C90" s="1"/>
      <c r="D90" s="1"/>
      <c r="E90" s="1"/>
      <c r="F90" s="1"/>
      <c r="G90" s="24"/>
      <c r="K90" s="24"/>
      <c r="L90" s="24"/>
      <c r="N90" s="24"/>
      <c r="O90" s="24"/>
      <c r="P90" s="24"/>
      <c r="Q90" s="24"/>
    </row>
    <row r="91" customFormat="false" ht="12.75" hidden="false" customHeight="false" outlineLevel="0" collapsed="false">
      <c r="C91" s="1"/>
      <c r="D91" s="1"/>
      <c r="E91" s="1"/>
      <c r="F91" s="1"/>
      <c r="G91" s="24"/>
      <c r="K91" s="24"/>
      <c r="L91" s="24"/>
      <c r="N91" s="24"/>
      <c r="O91" s="24"/>
      <c r="P91" s="24"/>
      <c r="Q91" s="24"/>
    </row>
    <row r="92" customFormat="false" ht="12.75" hidden="false" customHeight="false" outlineLevel="0" collapsed="false">
      <c r="C92" s="1"/>
      <c r="D92" s="1"/>
      <c r="E92" s="1"/>
      <c r="F92" s="1"/>
      <c r="G92" s="24"/>
      <c r="K92" s="24"/>
      <c r="L92" s="24"/>
      <c r="N92" s="24"/>
      <c r="O92" s="24"/>
      <c r="P92" s="24"/>
      <c r="Q92" s="24"/>
    </row>
    <row r="93" customFormat="false" ht="12.75" hidden="false" customHeight="false" outlineLevel="0" collapsed="false">
      <c r="C93" s="1"/>
      <c r="D93" s="1"/>
      <c r="E93" s="1"/>
      <c r="F93" s="1"/>
      <c r="G93" s="24"/>
      <c r="K93" s="24"/>
      <c r="L93" s="24"/>
      <c r="N93" s="24"/>
      <c r="O93" s="24"/>
      <c r="P93" s="24"/>
      <c r="Q93" s="24"/>
    </row>
    <row r="94" customFormat="false" ht="12.75" hidden="false" customHeight="false" outlineLevel="0" collapsed="false">
      <c r="C94" s="1"/>
      <c r="D94" s="1"/>
      <c r="E94" s="1"/>
      <c r="F94" s="1"/>
      <c r="G94" s="24"/>
      <c r="K94" s="24"/>
      <c r="L94" s="24"/>
      <c r="N94" s="24"/>
      <c r="O94" s="24"/>
      <c r="P94" s="24"/>
      <c r="Q94" s="24"/>
    </row>
    <row r="95" customFormat="false" ht="12.75" hidden="false" customHeight="false" outlineLevel="0" collapsed="false">
      <c r="C95" s="1"/>
      <c r="D95" s="1"/>
      <c r="E95" s="1"/>
      <c r="F95" s="1"/>
      <c r="G95" s="24"/>
      <c r="K95" s="24"/>
      <c r="L95" s="24"/>
      <c r="N95" s="24"/>
      <c r="O95" s="24"/>
      <c r="P95" s="24"/>
      <c r="Q95" s="24"/>
    </row>
    <row r="96" customFormat="false" ht="12.75" hidden="false" customHeight="false" outlineLevel="0" collapsed="false">
      <c r="C96" s="1"/>
      <c r="D96" s="1"/>
      <c r="E96" s="1"/>
      <c r="F96" s="1"/>
      <c r="G96" s="24"/>
      <c r="K96" s="24"/>
      <c r="L96" s="24"/>
      <c r="N96" s="24"/>
      <c r="O96" s="24"/>
      <c r="P96" s="24"/>
      <c r="Q96" s="24"/>
    </row>
    <row r="97" customFormat="false" ht="12.75" hidden="false" customHeight="false" outlineLevel="0" collapsed="false">
      <c r="C97" s="1"/>
      <c r="D97" s="1"/>
      <c r="E97" s="1"/>
      <c r="F97" s="1"/>
      <c r="G97" s="24"/>
      <c r="K97" s="24"/>
      <c r="L97" s="24"/>
      <c r="N97" s="24"/>
      <c r="O97" s="24"/>
      <c r="P97" s="24"/>
      <c r="Q97" s="24"/>
    </row>
    <row r="98" customFormat="false" ht="12.75" hidden="false" customHeight="false" outlineLevel="0" collapsed="false">
      <c r="C98" s="1"/>
      <c r="D98" s="1"/>
      <c r="E98" s="1"/>
      <c r="F98" s="1"/>
      <c r="G98" s="24"/>
      <c r="K98" s="24"/>
      <c r="L98" s="24"/>
      <c r="N98" s="24"/>
      <c r="O98" s="24"/>
      <c r="P98" s="24"/>
      <c r="Q98" s="24"/>
    </row>
    <row r="99" customFormat="false" ht="12.75" hidden="false" customHeight="false" outlineLevel="0" collapsed="false">
      <c r="C99" s="1"/>
      <c r="D99" s="1"/>
      <c r="E99" s="1"/>
      <c r="F99" s="1"/>
      <c r="G99" s="24"/>
      <c r="K99" s="24"/>
      <c r="L99" s="24"/>
      <c r="N99" s="24"/>
      <c r="O99" s="24"/>
      <c r="P99" s="24"/>
      <c r="Q99" s="24"/>
    </row>
    <row r="100" customFormat="false" ht="12.75" hidden="false" customHeight="false" outlineLevel="0" collapsed="false">
      <c r="C100" s="1"/>
      <c r="D100" s="1"/>
      <c r="E100" s="1"/>
      <c r="F100" s="1"/>
      <c r="G100" s="24"/>
      <c r="K100" s="24"/>
      <c r="L100" s="24"/>
      <c r="N100" s="24"/>
      <c r="O100" s="24"/>
      <c r="P100" s="24"/>
      <c r="Q100" s="24"/>
    </row>
    <row r="101" customFormat="false" ht="12.75" hidden="false" customHeight="false" outlineLevel="0" collapsed="false">
      <c r="C101" s="1"/>
      <c r="D101" s="1"/>
      <c r="E101" s="1"/>
      <c r="F101" s="1"/>
      <c r="G101" s="24"/>
      <c r="K101" s="24"/>
      <c r="L101" s="24"/>
    </row>
    <row r="102" customFormat="false" ht="12.75" hidden="false" customHeight="false" outlineLevel="0" collapsed="false">
      <c r="C102" s="1"/>
      <c r="D102" s="1"/>
      <c r="E102" s="1"/>
      <c r="F102" s="1"/>
      <c r="G102" s="24"/>
      <c r="K102" s="24"/>
      <c r="L102" s="24"/>
    </row>
    <row r="103" customFormat="false" ht="12.75" hidden="false" customHeight="false" outlineLevel="0" collapsed="false">
      <c r="C103" s="1"/>
      <c r="D103" s="1"/>
      <c r="E103" s="1"/>
      <c r="F103" s="1"/>
      <c r="G103" s="24"/>
      <c r="K103" s="24"/>
      <c r="L103" s="24"/>
    </row>
    <row r="104" customFormat="false" ht="12.75" hidden="false" customHeight="false" outlineLevel="0" collapsed="false">
      <c r="C104" s="1"/>
      <c r="D104" s="1"/>
      <c r="E104" s="1"/>
      <c r="F104" s="1"/>
      <c r="G104" s="24"/>
      <c r="K104" s="24"/>
      <c r="L104" s="24"/>
    </row>
    <row r="105" customFormat="false" ht="12.75" hidden="false" customHeight="false" outlineLevel="0" collapsed="false">
      <c r="C105" s="1"/>
      <c r="D105" s="1"/>
      <c r="E105" s="1"/>
      <c r="F105" s="1"/>
      <c r="G105" s="24"/>
      <c r="K105" s="24"/>
      <c r="L105" s="24"/>
    </row>
    <row r="106" customFormat="false" ht="12.75" hidden="false" customHeight="false" outlineLevel="0" collapsed="false">
      <c r="C106" s="1"/>
      <c r="D106" s="1"/>
      <c r="E106" s="1"/>
      <c r="F106" s="1"/>
      <c r="G106" s="24"/>
      <c r="K106" s="24"/>
      <c r="L106" s="24"/>
    </row>
    <row r="107" customFormat="false" ht="12.75" hidden="false" customHeight="false" outlineLevel="0" collapsed="false">
      <c r="C107" s="1"/>
      <c r="D107" s="1"/>
      <c r="E107" s="1"/>
      <c r="F107" s="1"/>
      <c r="G107" s="24"/>
      <c r="K107" s="24"/>
      <c r="L107" s="24"/>
    </row>
    <row r="108" customFormat="false" ht="12.75" hidden="false" customHeight="false" outlineLevel="0" collapsed="false">
      <c r="C108" s="1"/>
      <c r="D108" s="1"/>
      <c r="E108" s="1"/>
      <c r="F108" s="1"/>
      <c r="G108" s="24"/>
      <c r="K108" s="24"/>
      <c r="L108" s="24"/>
    </row>
    <row r="109" customFormat="false" ht="12.75" hidden="false" customHeight="false" outlineLevel="0" collapsed="false">
      <c r="C109" s="1"/>
      <c r="D109" s="1"/>
      <c r="E109" s="1"/>
      <c r="F109" s="1"/>
      <c r="G109" s="24"/>
      <c r="K109" s="24"/>
      <c r="L109" s="24"/>
    </row>
    <row r="110" customFormat="false" ht="12.75" hidden="false" customHeight="false" outlineLevel="0" collapsed="false">
      <c r="C110" s="1"/>
      <c r="D110" s="1"/>
      <c r="E110" s="1"/>
      <c r="F110" s="1"/>
      <c r="G110" s="24"/>
      <c r="K110" s="24"/>
      <c r="L110" s="24"/>
    </row>
    <row r="111" customFormat="false" ht="12.75" hidden="false" customHeight="false" outlineLevel="0" collapsed="false">
      <c r="C111" s="1"/>
      <c r="D111" s="1"/>
      <c r="E111" s="1"/>
      <c r="F111" s="1"/>
      <c r="G111" s="24"/>
      <c r="K111" s="24"/>
      <c r="L111" s="24"/>
    </row>
    <row r="112" customFormat="false" ht="12.75" hidden="false" customHeight="false" outlineLevel="0" collapsed="false">
      <c r="C112" s="1"/>
      <c r="D112" s="1"/>
      <c r="E112" s="1"/>
      <c r="F112" s="1"/>
      <c r="G112" s="24"/>
      <c r="K112" s="24"/>
      <c r="L112" s="24"/>
    </row>
    <row r="113" customFormat="false" ht="12.75" hidden="false" customHeight="false" outlineLevel="0" collapsed="false">
      <c r="C113" s="1"/>
      <c r="D113" s="1"/>
      <c r="E113" s="1"/>
      <c r="F113" s="1"/>
      <c r="G113" s="24"/>
      <c r="K113" s="24"/>
      <c r="L113" s="24"/>
    </row>
    <row r="114" customFormat="false" ht="12.75" hidden="false" customHeight="false" outlineLevel="0" collapsed="false">
      <c r="C114" s="1"/>
      <c r="D114" s="1"/>
      <c r="E114" s="1"/>
      <c r="F114" s="1"/>
      <c r="G114" s="24"/>
      <c r="K114" s="24"/>
      <c r="L114" s="24"/>
    </row>
    <row r="115" customFormat="false" ht="12.75" hidden="false" customHeight="false" outlineLevel="0" collapsed="false">
      <c r="C115" s="1"/>
      <c r="D115" s="1"/>
      <c r="E115" s="1"/>
      <c r="F115" s="1"/>
      <c r="G115" s="24"/>
      <c r="K115" s="24"/>
      <c r="L115" s="24"/>
    </row>
    <row r="116" customFormat="false" ht="12.75" hidden="false" customHeight="false" outlineLevel="0" collapsed="false">
      <c r="C116" s="1"/>
      <c r="D116" s="1"/>
      <c r="E116" s="1"/>
      <c r="F116" s="1"/>
      <c r="G116" s="24"/>
      <c r="K116" s="24"/>
      <c r="L116" s="24"/>
    </row>
    <row r="117" customFormat="false" ht="12.75" hidden="false" customHeight="false" outlineLevel="0" collapsed="false">
      <c r="C117" s="1"/>
      <c r="D117" s="1"/>
      <c r="E117" s="1"/>
      <c r="F117" s="1"/>
      <c r="G117" s="24"/>
      <c r="K117" s="24"/>
      <c r="L117" s="24"/>
    </row>
    <row r="118" customFormat="false" ht="12.75" hidden="false" customHeight="false" outlineLevel="0" collapsed="false">
      <c r="C118" s="1"/>
      <c r="D118" s="1"/>
      <c r="E118" s="1"/>
      <c r="F118" s="1"/>
      <c r="G118" s="24"/>
      <c r="K118" s="24"/>
      <c r="L118" s="24"/>
    </row>
    <row r="119" customFormat="false" ht="12.75" hidden="false" customHeight="false" outlineLevel="0" collapsed="false">
      <c r="C119" s="1"/>
      <c r="D119" s="1"/>
      <c r="E119" s="1"/>
      <c r="F119" s="1"/>
      <c r="G119" s="24"/>
      <c r="K119" s="24"/>
      <c r="L119" s="24"/>
    </row>
    <row r="120" customFormat="false" ht="12.75" hidden="false" customHeight="false" outlineLevel="0" collapsed="false">
      <c r="C120" s="1"/>
      <c r="D120" s="1"/>
      <c r="E120" s="1"/>
      <c r="F120" s="1"/>
      <c r="G120" s="24"/>
      <c r="K120" s="24"/>
      <c r="L120" s="24"/>
    </row>
    <row r="121" customFormat="false" ht="12.75" hidden="false" customHeight="false" outlineLevel="0" collapsed="false">
      <c r="C121" s="1"/>
      <c r="D121" s="1"/>
      <c r="E121" s="1"/>
      <c r="F121" s="1"/>
      <c r="G121" s="24"/>
      <c r="K121" s="24"/>
      <c r="L121" s="24"/>
    </row>
    <row r="122" customFormat="false" ht="12.75" hidden="false" customHeight="false" outlineLevel="0" collapsed="false">
      <c r="C122" s="1"/>
      <c r="D122" s="1"/>
      <c r="E122" s="1"/>
      <c r="F122" s="1"/>
      <c r="G122" s="24"/>
      <c r="K122" s="24"/>
      <c r="L122" s="24"/>
    </row>
    <row r="123" customFormat="false" ht="12.75" hidden="false" customHeight="false" outlineLevel="0" collapsed="false">
      <c r="E123" s="1"/>
      <c r="F123" s="1"/>
      <c r="K123" s="24"/>
      <c r="L123" s="24"/>
    </row>
    <row r="124" customFormat="false" ht="12.75" hidden="false" customHeight="false" outlineLevel="0" collapsed="false">
      <c r="E124" s="1"/>
      <c r="F124" s="1"/>
      <c r="K124" s="24"/>
      <c r="L124" s="24"/>
    </row>
  </sheetData>
  <mergeCells count="3">
    <mergeCell ref="C2:F2"/>
    <mergeCell ref="G2:L2"/>
    <mergeCell ref="M2:R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6" activeCellId="0" sqref="A16"/>
    </sheetView>
  </sheetViews>
  <sheetFormatPr defaultColWidth="11.0546875" defaultRowHeight="12.75" zeroHeight="false" outlineLevelRow="0" outlineLevelCol="0"/>
  <cols>
    <col collapsed="false" customWidth="true" hidden="false" outlineLevel="0" max="13" min="3" style="20" width="7.42"/>
    <col collapsed="false" customWidth="true" hidden="false" outlineLevel="0" max="15" min="14" style="20" width="11.43"/>
  </cols>
  <sheetData>
    <row r="1" customFormat="false" ht="12.75" hidden="false" customHeight="false" outlineLevel="0" collapsed="false">
      <c r="G1" s="22"/>
      <c r="H1" s="22"/>
      <c r="I1" s="22"/>
    </row>
    <row r="2" customFormat="false" ht="12.75" hidden="false" customHeight="false" outlineLevel="0" collapsed="false">
      <c r="A2" s="1" t="s">
        <v>10</v>
      </c>
      <c r="C2" s="26" t="s">
        <v>0</v>
      </c>
      <c r="D2" s="26"/>
      <c r="E2" s="26"/>
      <c r="F2" s="27" t="s">
        <v>14</v>
      </c>
      <c r="G2" s="27"/>
      <c r="H2" s="27"/>
      <c r="I2" s="27"/>
      <c r="J2" s="28" t="s">
        <v>15</v>
      </c>
      <c r="K2" s="28"/>
      <c r="L2" s="28"/>
      <c r="M2" s="28"/>
    </row>
    <row r="3" customFormat="false" ht="12.75" hidden="false" customHeight="false" outlineLevel="0" collapsed="false">
      <c r="A3" s="21" t="n">
        <f aca="false">78/2</f>
        <v>39</v>
      </c>
      <c r="C3" s="19" t="s">
        <v>30</v>
      </c>
      <c r="D3" s="37" t="s">
        <v>31</v>
      </c>
      <c r="E3" s="37" t="s">
        <v>32</v>
      </c>
      <c r="F3" s="37" t="s">
        <v>30</v>
      </c>
      <c r="G3" s="37" t="s">
        <v>31</v>
      </c>
      <c r="H3" s="37" t="s">
        <v>32</v>
      </c>
      <c r="I3" s="37" t="s">
        <v>34</v>
      </c>
      <c r="J3" s="37" t="s">
        <v>30</v>
      </c>
      <c r="K3" s="37" t="s">
        <v>31</v>
      </c>
      <c r="L3" s="37" t="s">
        <v>32</v>
      </c>
      <c r="M3" s="15" t="s">
        <v>34</v>
      </c>
      <c r="N3" s="1"/>
      <c r="O3" s="1"/>
    </row>
    <row r="4" customFormat="false" ht="12.75" hidden="false" customHeight="false" outlineLevel="0" collapsed="false">
      <c r="C4" s="8" t="n">
        <v>0</v>
      </c>
      <c r="D4" s="49" t="n">
        <v>-120</v>
      </c>
      <c r="E4" s="49" t="n">
        <v>-240</v>
      </c>
      <c r="F4" s="50" t="n">
        <f aca="false">COS(C4*PI()/180)/$A$9</f>
        <v>0.787093175294324</v>
      </c>
      <c r="G4" s="50" t="n">
        <f aca="false">COS(D4*PI()/180)/$A$9</f>
        <v>-0.393546587647162</v>
      </c>
      <c r="H4" s="50" t="n">
        <f aca="false">COS(E4*PI()/180)/$A$9</f>
        <v>-0.393546587647162</v>
      </c>
      <c r="I4" s="50" t="n">
        <f aca="false">F4+G4+H4</f>
        <v>0</v>
      </c>
      <c r="J4" s="50" t="n">
        <f aca="false">$A$3/$A$6*COS(2*C4*PI()/180)/$A$9</f>
        <v>0.216937341600556</v>
      </c>
      <c r="K4" s="50" t="n">
        <f aca="false">$A$3/$A$6*COS(2*D4*PI()/180)/$A$9</f>
        <v>-0.108468670800278</v>
      </c>
      <c r="L4" s="50" t="n">
        <f aca="false">$A$3/$A$6*COS(2*E4*PI()/180)/$A$9</f>
        <v>-0.108468670800278</v>
      </c>
      <c r="M4" s="51" t="n">
        <f aca="false">J4+K4+L4</f>
        <v>0</v>
      </c>
      <c r="N4" s="24"/>
      <c r="O4" s="24"/>
    </row>
    <row r="5" customFormat="false" ht="12.75" hidden="false" customHeight="false" outlineLevel="0" collapsed="false">
      <c r="A5" s="1" t="s">
        <v>11</v>
      </c>
      <c r="C5" s="16" t="n">
        <v>5</v>
      </c>
      <c r="D5" s="41" t="n">
        <v>-115</v>
      </c>
      <c r="E5" s="41" t="n">
        <v>-235</v>
      </c>
      <c r="F5" s="44" t="n">
        <f aca="false">COS(C5*PI()/180)/$A$9</f>
        <v>0.784098048132402</v>
      </c>
      <c r="G5" s="44" t="n">
        <f aca="false">COS(D5*PI()/180)/$A$9</f>
        <v>-0.332639949570855</v>
      </c>
      <c r="H5" s="44" t="n">
        <f aca="false">COS(E5*PI()/180)/$A$9</f>
        <v>-0.451458098561548</v>
      </c>
      <c r="I5" s="44" t="n">
        <f aca="false">F5+G5+H5</f>
        <v>0</v>
      </c>
      <c r="J5" s="44" t="n">
        <f aca="false">$A$3/$A$6*COS(2*C5*PI()/180)/$A$9</f>
        <v>0.213641575926085</v>
      </c>
      <c r="K5" s="44" t="n">
        <f aca="false">$A$3/$A$6*COS(2*D5*PI()/180)/$A$9</f>
        <v>-0.139444635259173</v>
      </c>
      <c r="L5" s="44" t="n">
        <f aca="false">$A$3/$A$6*COS(2*E5*PI()/180)/$A$9</f>
        <v>-0.0741969406669115</v>
      </c>
      <c r="M5" s="52" t="n">
        <f aca="false">J5+K5+L5</f>
        <v>0</v>
      </c>
      <c r="N5" s="24"/>
      <c r="O5" s="24"/>
    </row>
    <row r="6" customFormat="false" ht="12.75" hidden="false" customHeight="false" outlineLevel="0" collapsed="false">
      <c r="A6" s="21" t="n">
        <v>141.5</v>
      </c>
      <c r="C6" s="16" t="n">
        <v>10</v>
      </c>
      <c r="D6" s="41" t="n">
        <v>-110</v>
      </c>
      <c r="E6" s="41" t="n">
        <v>-230</v>
      </c>
      <c r="F6" s="44" t="n">
        <f aca="false">COS(C6*PI()/180)/$A$9</f>
        <v>0.775135461372847</v>
      </c>
      <c r="G6" s="44" t="n">
        <f aca="false">COS(D6*PI()/180)/$A$9</f>
        <v>-0.26920172062482</v>
      </c>
      <c r="H6" s="44" t="n">
        <f aca="false">COS(E6*PI()/180)/$A$9</f>
        <v>-0.505933740748027</v>
      </c>
      <c r="I6" s="44" t="n">
        <f aca="false">F6+G6+H6</f>
        <v>0</v>
      </c>
      <c r="J6" s="44" t="n">
        <f aca="false">$A$3/$A$6*COS(2*C6*PI()/180)/$A$9</f>
        <v>0.203854419074954</v>
      </c>
      <c r="K6" s="44" t="n">
        <f aca="false">$A$3/$A$6*COS(2*D6*PI()/180)/$A$9</f>
        <v>-0.166183645038109</v>
      </c>
      <c r="L6" s="44" t="n">
        <f aca="false">$A$3/$A$6*COS(2*E6*PI()/180)/$A$9</f>
        <v>-0.0376707740368447</v>
      </c>
      <c r="M6" s="52" t="n">
        <f aca="false">J6+K6+L6</f>
        <v>1.38777878078145E-016</v>
      </c>
      <c r="N6" s="24"/>
      <c r="O6" s="24"/>
    </row>
    <row r="7" customFormat="false" ht="12.75" hidden="false" customHeight="false" outlineLevel="0" collapsed="false">
      <c r="C7" s="16" t="n">
        <v>15</v>
      </c>
      <c r="D7" s="41" t="n">
        <v>-105</v>
      </c>
      <c r="E7" s="41" t="n">
        <v>-225</v>
      </c>
      <c r="F7" s="44" t="n">
        <f aca="false">COS(C7*PI()/180)/$A$9</f>
        <v>0.760273625712656</v>
      </c>
      <c r="G7" s="44" t="n">
        <f aca="false">COS(D7*PI()/180)/$A$9</f>
        <v>-0.203714704036388</v>
      </c>
      <c r="H7" s="44" t="n">
        <f aca="false">COS(E7*PI()/180)/$A$9</f>
        <v>-0.556558921676268</v>
      </c>
      <c r="I7" s="44" t="n">
        <f aca="false">F7+G7+H7</f>
        <v>0</v>
      </c>
      <c r="J7" s="44" t="n">
        <f aca="false">$A$3/$A$6*COS(2*C7*PI()/180)/$A$9</f>
        <v>0.187873248855544</v>
      </c>
      <c r="K7" s="44" t="n">
        <f aca="false">$A$3/$A$6*COS(2*D7*PI()/180)/$A$9</f>
        <v>-0.187873248855544</v>
      </c>
      <c r="L7" s="44" t="n">
        <f aca="false">$A$3/$A$6*COS(2*E7*PI()/180)/$A$9</f>
        <v>6.64179052516641E-017</v>
      </c>
      <c r="M7" s="52" t="n">
        <f aca="false">J7+K7+L7</f>
        <v>6.64179052516641E-017</v>
      </c>
      <c r="N7" s="24"/>
      <c r="O7" s="24"/>
    </row>
    <row r="8" customFormat="false" ht="12.75" hidden="false" customHeight="false" outlineLevel="0" collapsed="false">
      <c r="A8" s="1" t="s">
        <v>12</v>
      </c>
      <c r="C8" s="16" t="n">
        <v>20</v>
      </c>
      <c r="D8" s="41" t="n">
        <v>-100</v>
      </c>
      <c r="E8" s="41" t="n">
        <v>-220</v>
      </c>
      <c r="F8" s="44" t="n">
        <f aca="false">COS(C8*PI()/180)/$A$9</f>
        <v>0.739625648695025</v>
      </c>
      <c r="G8" s="44" t="n">
        <f aca="false">COS(D8*PI()/180)/$A$9</f>
        <v>-0.136677295543937</v>
      </c>
      <c r="H8" s="44" t="n">
        <f aca="false">COS(E8*PI()/180)/$A$9</f>
        <v>-0.602948353151088</v>
      </c>
      <c r="I8" s="44" t="n">
        <f aca="false">F8+G8+H8</f>
        <v>0</v>
      </c>
      <c r="J8" s="44" t="n">
        <f aca="false">$A$3/$A$6*COS(2*C8*PI()/180)/$A$9</f>
        <v>0.166183645038109</v>
      </c>
      <c r="K8" s="44" t="n">
        <f aca="false">$A$3/$A$6*COS(2*D8*PI()/180)/$A$9</f>
        <v>-0.203854419074954</v>
      </c>
      <c r="L8" s="44" t="n">
        <f aca="false">$A$3/$A$6*COS(2*E8*PI()/180)/$A$9</f>
        <v>0.0376707740368449</v>
      </c>
      <c r="M8" s="52" t="n">
        <f aca="false">J8+K8+L8</f>
        <v>0</v>
      </c>
      <c r="N8" s="24"/>
      <c r="O8" s="24"/>
    </row>
    <row r="9" customFormat="false" ht="12.75" hidden="false" customHeight="false" outlineLevel="0" collapsed="false">
      <c r="A9" s="22" t="n">
        <f aca="false">COS(C4*PI()/180)+$A$3/$A$6*COS(2*C4*PI()/180)-1/4*($A$3/$A$6)^3*COS(4*C4*PI()/180)+1/14*($A$3/$A$6)^5*COS(6*C4*PI()/180)</f>
        <v>1.27049761246635</v>
      </c>
      <c r="C9" s="16" t="n">
        <v>25</v>
      </c>
      <c r="D9" s="41" t="n">
        <v>-95</v>
      </c>
      <c r="E9" s="41" t="n">
        <v>-215</v>
      </c>
      <c r="F9" s="44" t="n">
        <f aca="false">COS(C9*PI()/180)/$A$9</f>
        <v>0.713348673892648</v>
      </c>
      <c r="G9" s="44" t="n">
        <f aca="false">COS(D9*PI()/180)/$A$9</f>
        <v>-0.0685996903043895</v>
      </c>
      <c r="H9" s="44" t="n">
        <f aca="false">COS(E9*PI()/180)/$A$9</f>
        <v>-0.644748983588259</v>
      </c>
      <c r="I9" s="44" t="n">
        <f aca="false">F9+G9+H9</f>
        <v>0</v>
      </c>
      <c r="J9" s="44" t="n">
        <f aca="false">$A$3/$A$6*COS(2*C9*PI()/180)/$A$9</f>
        <v>0.139444635259173</v>
      </c>
      <c r="K9" s="44" t="n">
        <f aca="false">$A$3/$A$6*COS(2*D9*PI()/180)/$A$9</f>
        <v>-0.213641575926085</v>
      </c>
      <c r="L9" s="44" t="n">
        <f aca="false">$A$3/$A$6*COS(2*E9*PI()/180)/$A$9</f>
        <v>0.0741969406669118</v>
      </c>
      <c r="M9" s="52" t="n">
        <f aca="false">J9+K9+L9</f>
        <v>0</v>
      </c>
      <c r="N9" s="24"/>
      <c r="O9" s="24"/>
    </row>
    <row r="10" customFormat="false" ht="12.75" hidden="false" customHeight="false" outlineLevel="0" collapsed="false">
      <c r="C10" s="16" t="n">
        <v>30</v>
      </c>
      <c r="D10" s="41" t="n">
        <v>-90</v>
      </c>
      <c r="E10" s="41" t="n">
        <v>-210</v>
      </c>
      <c r="F10" s="44" t="n">
        <f aca="false">COS(C10*PI()/180)/$A$9</f>
        <v>0.681642684950243</v>
      </c>
      <c r="G10" s="44" t="n">
        <f aca="false">COS(D10*PI()/180)/$A$9</f>
        <v>4.8195556887746E-017</v>
      </c>
      <c r="H10" s="44" t="n">
        <f aca="false">COS(E10*PI()/180)/$A$9</f>
        <v>-0.681642684950243</v>
      </c>
      <c r="I10" s="44" t="n">
        <f aca="false">F10+G10+H10</f>
        <v>0</v>
      </c>
      <c r="J10" s="44" t="n">
        <f aca="false">$A$3/$A$6*COS(2*C10*PI()/180)/$A$9</f>
        <v>0.108468670800278</v>
      </c>
      <c r="K10" s="44" t="n">
        <f aca="false">$A$3/$A$6*COS(2*D10*PI()/180)/$A$9</f>
        <v>-0.216937341600556</v>
      </c>
      <c r="L10" s="44" t="n">
        <f aca="false">$A$3/$A$6*COS(2*E10*PI()/180)/$A$9</f>
        <v>0.108468670800278</v>
      </c>
      <c r="M10" s="52" t="n">
        <f aca="false">J10+K10+L10</f>
        <v>0</v>
      </c>
      <c r="N10" s="24"/>
      <c r="O10" s="24"/>
    </row>
    <row r="11" customFormat="false" ht="12.75" hidden="false" customHeight="false" outlineLevel="0" collapsed="false">
      <c r="C11" s="16" t="n">
        <v>35</v>
      </c>
      <c r="D11" s="41" t="n">
        <v>-85</v>
      </c>
      <c r="E11" s="41" t="n">
        <v>-205</v>
      </c>
      <c r="F11" s="44" t="n">
        <f aca="false">COS(C11*PI()/180)/$A$9</f>
        <v>0.644748983588259</v>
      </c>
      <c r="G11" s="44" t="n">
        <f aca="false">COS(D11*PI()/180)/$A$9</f>
        <v>0.0685996903043895</v>
      </c>
      <c r="H11" s="44" t="n">
        <f aca="false">COS(E11*PI()/180)/$A$9</f>
        <v>-0.713348673892649</v>
      </c>
      <c r="I11" s="44" t="n">
        <f aca="false">F11+G11+H11</f>
        <v>0</v>
      </c>
      <c r="J11" s="44" t="n">
        <f aca="false">$A$3/$A$6*COS(2*C11*PI()/180)/$A$9</f>
        <v>0.0741969406669116</v>
      </c>
      <c r="K11" s="44" t="n">
        <f aca="false">$A$3/$A$6*COS(2*D11*PI()/180)/$A$9</f>
        <v>-0.213641575926085</v>
      </c>
      <c r="L11" s="44" t="n">
        <f aca="false">$A$3/$A$6*COS(2*E11*PI()/180)/$A$9</f>
        <v>0.139444635259173</v>
      </c>
      <c r="M11" s="52" t="n">
        <f aca="false">J11+K11+L11</f>
        <v>0</v>
      </c>
      <c r="N11" s="24"/>
      <c r="O11" s="24"/>
    </row>
    <row r="12" customFormat="false" ht="12.75" hidden="false" customHeight="false" outlineLevel="0" collapsed="false">
      <c r="C12" s="16" t="n">
        <v>40</v>
      </c>
      <c r="D12" s="41" t="n">
        <v>-80</v>
      </c>
      <c r="E12" s="41" t="n">
        <v>-200</v>
      </c>
      <c r="F12" s="44" t="n">
        <f aca="false">COS(C12*PI()/180)/$A$9</f>
        <v>0.602948353151088</v>
      </c>
      <c r="G12" s="44" t="n">
        <f aca="false">COS(D12*PI()/180)/$A$9</f>
        <v>0.136677295543937</v>
      </c>
      <c r="H12" s="44" t="n">
        <f aca="false">COS(E12*PI()/180)/$A$9</f>
        <v>-0.739625648695025</v>
      </c>
      <c r="I12" s="44" t="n">
        <f aca="false">F12+G12+H12</f>
        <v>0</v>
      </c>
      <c r="J12" s="44" t="n">
        <f aca="false">$A$3/$A$6*COS(2*C12*PI()/180)/$A$9</f>
        <v>0.0376707740368449</v>
      </c>
      <c r="K12" s="44" t="n">
        <f aca="false">$A$3/$A$6*COS(2*D12*PI()/180)/$A$9</f>
        <v>-0.203854419074954</v>
      </c>
      <c r="L12" s="44" t="n">
        <f aca="false">$A$3/$A$6*COS(2*E12*PI()/180)/$A$9</f>
        <v>0.166183645038109</v>
      </c>
      <c r="M12" s="52" t="n">
        <f aca="false">J12+K12+L12</f>
        <v>0</v>
      </c>
      <c r="N12" s="24"/>
      <c r="O12" s="24"/>
    </row>
    <row r="13" customFormat="false" ht="12.75" hidden="false" customHeight="false" outlineLevel="0" collapsed="false">
      <c r="C13" s="16" t="n">
        <v>45</v>
      </c>
      <c r="D13" s="41" t="n">
        <v>-75</v>
      </c>
      <c r="E13" s="41" t="n">
        <v>-195</v>
      </c>
      <c r="F13" s="44" t="n">
        <f aca="false">COS(C13*PI()/180)/$A$9</f>
        <v>0.556558921676268</v>
      </c>
      <c r="G13" s="44" t="n">
        <f aca="false">COS(D13*PI()/180)/$A$9</f>
        <v>0.203714704036388</v>
      </c>
      <c r="H13" s="44" t="n">
        <f aca="false">COS(E13*PI()/180)/$A$9</f>
        <v>-0.760273625712656</v>
      </c>
      <c r="I13" s="44" t="n">
        <f aca="false">F13+G13+H13</f>
        <v>0</v>
      </c>
      <c r="J13" s="44" t="n">
        <f aca="false">$A$3/$A$6*COS(2*C13*PI()/180)/$A$9</f>
        <v>1.32835810503328E-017</v>
      </c>
      <c r="K13" s="44" t="n">
        <f aca="false">$A$3/$A$6*COS(2*D13*PI()/180)/$A$9</f>
        <v>-0.187873248855544</v>
      </c>
      <c r="L13" s="44" t="n">
        <f aca="false">$A$3/$A$6*COS(2*E13*PI()/180)/$A$9</f>
        <v>0.187873248855544</v>
      </c>
      <c r="M13" s="52" t="n">
        <f aca="false">J13+K13+L13</f>
        <v>0</v>
      </c>
      <c r="N13" s="24"/>
      <c r="O13" s="24"/>
    </row>
    <row r="14" customFormat="false" ht="12.75" hidden="false" customHeight="false" outlineLevel="0" collapsed="false">
      <c r="C14" s="16" t="n">
        <v>50</v>
      </c>
      <c r="D14" s="41" t="n">
        <v>-70</v>
      </c>
      <c r="E14" s="41" t="n">
        <v>-190</v>
      </c>
      <c r="F14" s="44" t="n">
        <f aca="false">COS(C14*PI()/180)/$A$9</f>
        <v>0.505933740748027</v>
      </c>
      <c r="G14" s="44" t="n">
        <f aca="false">COS(D14*PI()/180)/$A$9</f>
        <v>0.26920172062482</v>
      </c>
      <c r="H14" s="44" t="n">
        <f aca="false">COS(E14*PI()/180)/$A$9</f>
        <v>-0.775135461372847</v>
      </c>
      <c r="I14" s="44" t="n">
        <f aca="false">F14+G14+H14</f>
        <v>0</v>
      </c>
      <c r="J14" s="44" t="n">
        <f aca="false">$A$3/$A$6*COS(2*C14*PI()/180)/$A$9</f>
        <v>-0.0376707740368448</v>
      </c>
      <c r="K14" s="44" t="n">
        <f aca="false">$A$3/$A$6*COS(2*D14*PI()/180)/$A$9</f>
        <v>-0.166183645038109</v>
      </c>
      <c r="L14" s="44" t="n">
        <f aca="false">$A$3/$A$6*COS(2*E14*PI()/180)/$A$9</f>
        <v>0.203854419074954</v>
      </c>
      <c r="M14" s="52" t="n">
        <f aca="false">J14+K14+L14</f>
        <v>0</v>
      </c>
      <c r="N14" s="24"/>
      <c r="O14" s="24"/>
    </row>
    <row r="15" customFormat="false" ht="12.75" hidden="false" customHeight="false" outlineLevel="0" collapsed="false">
      <c r="C15" s="16" t="n">
        <v>55</v>
      </c>
      <c r="D15" s="41" t="n">
        <v>-65</v>
      </c>
      <c r="E15" s="41" t="n">
        <v>-185</v>
      </c>
      <c r="F15" s="44" t="n">
        <f aca="false">COS(C15*PI()/180)/$A$9</f>
        <v>0.451458098561547</v>
      </c>
      <c r="G15" s="44" t="n">
        <f aca="false">COS(D15*PI()/180)/$A$9</f>
        <v>0.332639949570855</v>
      </c>
      <c r="H15" s="44" t="n">
        <f aca="false">COS(E15*PI()/180)/$A$9</f>
        <v>-0.784098048132402</v>
      </c>
      <c r="I15" s="44" t="n">
        <f aca="false">F15+G15+H15</f>
        <v>0</v>
      </c>
      <c r="J15" s="44" t="n">
        <f aca="false">$A$3/$A$6*COS(2*C15*PI()/180)/$A$9</f>
        <v>-0.0741969406669116</v>
      </c>
      <c r="K15" s="44" t="n">
        <f aca="false">$A$3/$A$6*COS(2*D15*PI()/180)/$A$9</f>
        <v>-0.139444635259173</v>
      </c>
      <c r="L15" s="44" t="n">
        <f aca="false">$A$3/$A$6*COS(2*E15*PI()/180)/$A$9</f>
        <v>0.213641575926085</v>
      </c>
      <c r="M15" s="52" t="n">
        <f aca="false">J15+K15+L15</f>
        <v>0</v>
      </c>
      <c r="N15" s="24"/>
      <c r="O15" s="24"/>
    </row>
    <row r="16" customFormat="false" ht="12.75" hidden="false" customHeight="false" outlineLevel="0" collapsed="false">
      <c r="C16" s="16" t="n">
        <v>60</v>
      </c>
      <c r="D16" s="41" t="n">
        <v>-60</v>
      </c>
      <c r="E16" s="41" t="n">
        <v>-180</v>
      </c>
      <c r="F16" s="44" t="n">
        <f aca="false">COS(C16*PI()/180)/$A$9</f>
        <v>0.393546587647162</v>
      </c>
      <c r="G16" s="44" t="n">
        <f aca="false">COS(D16*PI()/180)/$A$9</f>
        <v>0.393546587647162</v>
      </c>
      <c r="H16" s="44" t="n">
        <f aca="false">COS(E16*PI()/180)/$A$9</f>
        <v>-0.787093175294324</v>
      </c>
      <c r="I16" s="44" t="n">
        <f aca="false">F16+G16+H16</f>
        <v>0</v>
      </c>
      <c r="J16" s="44" t="n">
        <f aca="false">$A$3/$A$6*COS(2*C16*PI()/180)/$A$9</f>
        <v>-0.108468670800278</v>
      </c>
      <c r="K16" s="44" t="n">
        <f aca="false">$A$3/$A$6*COS(2*D16*PI()/180)/$A$9</f>
        <v>-0.108468670800278</v>
      </c>
      <c r="L16" s="44" t="n">
        <f aca="false">$A$3/$A$6*COS(2*E16*PI()/180)/$A$9</f>
        <v>0.216937341600556</v>
      </c>
      <c r="M16" s="52" t="n">
        <f aca="false">J16+K16+L16</f>
        <v>0</v>
      </c>
      <c r="N16" s="24"/>
      <c r="O16" s="24"/>
    </row>
    <row r="17" customFormat="false" ht="12.75" hidden="false" customHeight="false" outlineLevel="0" collapsed="false">
      <c r="C17" s="16" t="n">
        <v>65</v>
      </c>
      <c r="D17" s="41" t="n">
        <v>-55</v>
      </c>
      <c r="E17" s="41" t="n">
        <v>-175</v>
      </c>
      <c r="F17" s="44" t="n">
        <f aca="false">COS(C17*PI()/180)/$A$9</f>
        <v>0.332639949570855</v>
      </c>
      <c r="G17" s="44" t="n">
        <f aca="false">COS(D17*PI()/180)/$A$9</f>
        <v>0.451458098561547</v>
      </c>
      <c r="H17" s="44" t="n">
        <f aca="false">COS(E17*PI()/180)/$A$9</f>
        <v>-0.784098048132402</v>
      </c>
      <c r="I17" s="44" t="n">
        <f aca="false">F17+G17+H17</f>
        <v>0</v>
      </c>
      <c r="J17" s="44" t="n">
        <f aca="false">$A$3/$A$6*COS(2*C17*PI()/180)/$A$9</f>
        <v>-0.139444635259173</v>
      </c>
      <c r="K17" s="44" t="n">
        <f aca="false">$A$3/$A$6*COS(2*D17*PI()/180)/$A$9</f>
        <v>-0.0741969406669116</v>
      </c>
      <c r="L17" s="44" t="n">
        <f aca="false">$A$3/$A$6*COS(2*E17*PI()/180)/$A$9</f>
        <v>0.213641575926085</v>
      </c>
      <c r="M17" s="52" t="n">
        <f aca="false">J17+K17+L17</f>
        <v>0</v>
      </c>
      <c r="N17" s="24"/>
      <c r="O17" s="24"/>
    </row>
    <row r="18" customFormat="false" ht="12.75" hidden="false" customHeight="false" outlineLevel="0" collapsed="false">
      <c r="C18" s="16" t="n">
        <v>70</v>
      </c>
      <c r="D18" s="41" t="n">
        <v>-50</v>
      </c>
      <c r="E18" s="41" t="n">
        <v>-170</v>
      </c>
      <c r="F18" s="44" t="n">
        <f aca="false">COS(C18*PI()/180)/$A$9</f>
        <v>0.26920172062482</v>
      </c>
      <c r="G18" s="44" t="n">
        <f aca="false">COS(D18*PI()/180)/$A$9</f>
        <v>0.505933740748027</v>
      </c>
      <c r="H18" s="44" t="n">
        <f aca="false">COS(E18*PI()/180)/$A$9</f>
        <v>-0.775135461372847</v>
      </c>
      <c r="I18" s="44" t="n">
        <f aca="false">F18+G18+H18</f>
        <v>0</v>
      </c>
      <c r="J18" s="44" t="n">
        <f aca="false">$A$3/$A$6*COS(2*C18*PI()/180)/$A$9</f>
        <v>-0.166183645038109</v>
      </c>
      <c r="K18" s="44" t="n">
        <f aca="false">$A$3/$A$6*COS(2*D18*PI()/180)/$A$9</f>
        <v>-0.0376707740368448</v>
      </c>
      <c r="L18" s="44" t="n">
        <f aca="false">$A$3/$A$6*COS(2*E18*PI()/180)/$A$9</f>
        <v>0.203854419074954</v>
      </c>
      <c r="M18" s="52" t="n">
        <f aca="false">J18+K18+L18</f>
        <v>0</v>
      </c>
      <c r="N18" s="24"/>
      <c r="O18" s="24"/>
    </row>
    <row r="19" customFormat="false" ht="12.75" hidden="false" customHeight="false" outlineLevel="0" collapsed="false">
      <c r="C19" s="16" t="n">
        <v>75</v>
      </c>
      <c r="D19" s="41" t="n">
        <v>-45</v>
      </c>
      <c r="E19" s="41" t="n">
        <v>-165</v>
      </c>
      <c r="F19" s="44" t="n">
        <f aca="false">COS(C19*PI()/180)/$A$9</f>
        <v>0.203714704036388</v>
      </c>
      <c r="G19" s="44" t="n">
        <f aca="false">COS(D19*PI()/180)/$A$9</f>
        <v>0.556558921676268</v>
      </c>
      <c r="H19" s="44" t="n">
        <f aca="false">COS(E19*PI()/180)/$A$9</f>
        <v>-0.760273625712656</v>
      </c>
      <c r="I19" s="44" t="n">
        <f aca="false">F19+G19+H19</f>
        <v>0</v>
      </c>
      <c r="J19" s="44" t="n">
        <f aca="false">$A$3/$A$6*COS(2*C19*PI()/180)/$A$9</f>
        <v>-0.187873248855544</v>
      </c>
      <c r="K19" s="44" t="n">
        <f aca="false">$A$3/$A$6*COS(2*D19*PI()/180)/$A$9</f>
        <v>1.32835810503328E-017</v>
      </c>
      <c r="L19" s="44" t="n">
        <f aca="false">$A$3/$A$6*COS(2*E19*PI()/180)/$A$9</f>
        <v>0.187873248855544</v>
      </c>
      <c r="M19" s="52" t="n">
        <f aca="false">J19+K19+L19</f>
        <v>0</v>
      </c>
      <c r="N19" s="24"/>
      <c r="O19" s="24"/>
    </row>
    <row r="20" customFormat="false" ht="12.75" hidden="false" customHeight="false" outlineLevel="0" collapsed="false">
      <c r="C20" s="16" t="n">
        <v>80</v>
      </c>
      <c r="D20" s="41" t="n">
        <v>-40</v>
      </c>
      <c r="E20" s="41" t="n">
        <v>-160</v>
      </c>
      <c r="F20" s="44" t="n">
        <f aca="false">COS(C20*PI()/180)/$A$9</f>
        <v>0.136677295543937</v>
      </c>
      <c r="G20" s="44" t="n">
        <f aca="false">COS(D20*PI()/180)/$A$9</f>
        <v>0.602948353151088</v>
      </c>
      <c r="H20" s="44" t="n">
        <f aca="false">COS(E20*PI()/180)/$A$9</f>
        <v>-0.739625648695025</v>
      </c>
      <c r="I20" s="44" t="n">
        <f aca="false">F20+G20+H20</f>
        <v>0</v>
      </c>
      <c r="J20" s="44" t="n">
        <f aca="false">$A$3/$A$6*COS(2*C20*PI()/180)/$A$9</f>
        <v>-0.203854419074954</v>
      </c>
      <c r="K20" s="44" t="n">
        <f aca="false">$A$3/$A$6*COS(2*D20*PI()/180)/$A$9</f>
        <v>0.0376707740368449</v>
      </c>
      <c r="L20" s="44" t="n">
        <f aca="false">$A$3/$A$6*COS(2*E20*PI()/180)/$A$9</f>
        <v>0.166183645038109</v>
      </c>
      <c r="M20" s="52" t="n">
        <f aca="false">J20+K20+L20</f>
        <v>0</v>
      </c>
      <c r="N20" s="24"/>
      <c r="O20" s="24"/>
    </row>
    <row r="21" customFormat="false" ht="12.75" hidden="false" customHeight="false" outlineLevel="0" collapsed="false">
      <c r="C21" s="16" t="n">
        <v>85</v>
      </c>
      <c r="D21" s="41" t="n">
        <v>-35</v>
      </c>
      <c r="E21" s="41" t="n">
        <v>-155</v>
      </c>
      <c r="F21" s="44" t="n">
        <f aca="false">COS(C21*PI()/180)/$A$9</f>
        <v>0.0685996903043895</v>
      </c>
      <c r="G21" s="44" t="n">
        <f aca="false">COS(D21*PI()/180)/$A$9</f>
        <v>0.644748983588259</v>
      </c>
      <c r="H21" s="44" t="n">
        <f aca="false">COS(E21*PI()/180)/$A$9</f>
        <v>-0.713348673892648</v>
      </c>
      <c r="I21" s="44" t="n">
        <f aca="false">F21+G21+H21</f>
        <v>0</v>
      </c>
      <c r="J21" s="44" t="n">
        <f aca="false">$A$3/$A$6*COS(2*C21*PI()/180)/$A$9</f>
        <v>-0.213641575926085</v>
      </c>
      <c r="K21" s="44" t="n">
        <f aca="false">$A$3/$A$6*COS(2*D21*PI()/180)/$A$9</f>
        <v>0.0741969406669116</v>
      </c>
      <c r="L21" s="44" t="n">
        <f aca="false">$A$3/$A$6*COS(2*E21*PI()/180)/$A$9</f>
        <v>0.139444635259173</v>
      </c>
      <c r="M21" s="52" t="n">
        <f aca="false">J21+K21+L21</f>
        <v>0</v>
      </c>
      <c r="N21" s="24"/>
      <c r="O21" s="24"/>
    </row>
    <row r="22" customFormat="false" ht="12.75" hidden="false" customHeight="false" outlineLevel="0" collapsed="false">
      <c r="C22" s="16" t="n">
        <v>90</v>
      </c>
      <c r="D22" s="41" t="n">
        <v>-30</v>
      </c>
      <c r="E22" s="41" t="n">
        <v>-150</v>
      </c>
      <c r="F22" s="44" t="n">
        <f aca="false">COS(C22*PI()/180)/$A$9</f>
        <v>4.8195556887746E-017</v>
      </c>
      <c r="G22" s="44" t="n">
        <f aca="false">COS(D22*PI()/180)/$A$9</f>
        <v>0.681642684950243</v>
      </c>
      <c r="H22" s="44" t="n">
        <f aca="false">COS(E22*PI()/180)/$A$9</f>
        <v>-0.681642684950243</v>
      </c>
      <c r="I22" s="44" t="n">
        <f aca="false">F22+G22+H22</f>
        <v>0</v>
      </c>
      <c r="J22" s="44" t="n">
        <f aca="false">$A$3/$A$6*COS(2*C22*PI()/180)/$A$9</f>
        <v>-0.216937341600556</v>
      </c>
      <c r="K22" s="44" t="n">
        <f aca="false">$A$3/$A$6*COS(2*D22*PI()/180)/$A$9</f>
        <v>0.108468670800278</v>
      </c>
      <c r="L22" s="44" t="n">
        <f aca="false">$A$3/$A$6*COS(2*E22*PI()/180)/$A$9</f>
        <v>0.108468670800278</v>
      </c>
      <c r="M22" s="52" t="n">
        <f aca="false">J22+K22+L22</f>
        <v>0</v>
      </c>
      <c r="N22" s="24"/>
      <c r="O22" s="24"/>
    </row>
    <row r="23" customFormat="false" ht="12.75" hidden="false" customHeight="false" outlineLevel="0" collapsed="false">
      <c r="C23" s="16" t="n">
        <v>95</v>
      </c>
      <c r="D23" s="41" t="n">
        <v>-25</v>
      </c>
      <c r="E23" s="41" t="n">
        <v>-145</v>
      </c>
      <c r="F23" s="44" t="n">
        <f aca="false">COS(C23*PI()/180)/$A$9</f>
        <v>-0.0685996903043895</v>
      </c>
      <c r="G23" s="44" t="n">
        <f aca="false">COS(D23*PI()/180)/$A$9</f>
        <v>0.713348673892648</v>
      </c>
      <c r="H23" s="44" t="n">
        <f aca="false">COS(E23*PI()/180)/$A$9</f>
        <v>-0.644748983588259</v>
      </c>
      <c r="I23" s="44" t="n">
        <f aca="false">F23+G23+H23</f>
        <v>0</v>
      </c>
      <c r="J23" s="44" t="n">
        <f aca="false">$A$3/$A$6*COS(2*C23*PI()/180)/$A$9</f>
        <v>-0.213641575926085</v>
      </c>
      <c r="K23" s="44" t="n">
        <f aca="false">$A$3/$A$6*COS(2*D23*PI()/180)/$A$9</f>
        <v>0.139444635259173</v>
      </c>
      <c r="L23" s="44" t="n">
        <f aca="false">$A$3/$A$6*COS(2*E23*PI()/180)/$A$9</f>
        <v>0.0741969406669115</v>
      </c>
      <c r="M23" s="52" t="n">
        <f aca="false">J23+K23+L23</f>
        <v>0</v>
      </c>
      <c r="N23" s="24"/>
      <c r="O23" s="24"/>
    </row>
    <row r="24" customFormat="false" ht="12.75" hidden="false" customHeight="false" outlineLevel="0" collapsed="false">
      <c r="C24" s="16" t="n">
        <v>100</v>
      </c>
      <c r="D24" s="41" t="n">
        <v>-20</v>
      </c>
      <c r="E24" s="41" t="n">
        <v>-140</v>
      </c>
      <c r="F24" s="44" t="n">
        <f aca="false">COS(C24*PI()/180)/$A$9</f>
        <v>-0.136677295543937</v>
      </c>
      <c r="G24" s="44" t="n">
        <f aca="false">COS(D24*PI()/180)/$A$9</f>
        <v>0.739625648695025</v>
      </c>
      <c r="H24" s="44" t="n">
        <f aca="false">COS(E24*PI()/180)/$A$9</f>
        <v>-0.602948353151088</v>
      </c>
      <c r="I24" s="44" t="n">
        <f aca="false">F24+G24+H24</f>
        <v>0</v>
      </c>
      <c r="J24" s="44" t="n">
        <f aca="false">$A$3/$A$6*COS(2*C24*PI()/180)/$A$9</f>
        <v>-0.203854419074954</v>
      </c>
      <c r="K24" s="44" t="n">
        <f aca="false">$A$3/$A$6*COS(2*D24*PI()/180)/$A$9</f>
        <v>0.166183645038109</v>
      </c>
      <c r="L24" s="44" t="n">
        <f aca="false">$A$3/$A$6*COS(2*E24*PI()/180)/$A$9</f>
        <v>0.0376707740368448</v>
      </c>
      <c r="M24" s="52" t="n">
        <f aca="false">J24+K24+L24</f>
        <v>0</v>
      </c>
      <c r="N24" s="24"/>
      <c r="O24" s="24"/>
    </row>
    <row r="25" customFormat="false" ht="12.75" hidden="false" customHeight="false" outlineLevel="0" collapsed="false">
      <c r="C25" s="16" t="n">
        <v>105</v>
      </c>
      <c r="D25" s="41" t="n">
        <v>-15</v>
      </c>
      <c r="E25" s="41" t="n">
        <v>-135</v>
      </c>
      <c r="F25" s="44" t="n">
        <f aca="false">COS(C25*PI()/180)/$A$9</f>
        <v>-0.203714704036388</v>
      </c>
      <c r="G25" s="44" t="n">
        <f aca="false">COS(D25*PI()/180)/$A$9</f>
        <v>0.760273625712656</v>
      </c>
      <c r="H25" s="44" t="n">
        <f aca="false">COS(E25*PI()/180)/$A$9</f>
        <v>-0.556558921676268</v>
      </c>
      <c r="I25" s="44" t="n">
        <f aca="false">F25+G25+H25</f>
        <v>0</v>
      </c>
      <c r="J25" s="44" t="n">
        <f aca="false">$A$3/$A$6*COS(2*C25*PI()/180)/$A$9</f>
        <v>-0.187873248855544</v>
      </c>
      <c r="K25" s="44" t="n">
        <f aca="false">$A$3/$A$6*COS(2*D25*PI()/180)/$A$9</f>
        <v>0.187873248855544</v>
      </c>
      <c r="L25" s="44" t="n">
        <f aca="false">$A$3/$A$6*COS(2*E25*PI()/180)/$A$9</f>
        <v>-3.98507431509985E-017</v>
      </c>
      <c r="M25" s="52" t="n">
        <f aca="false">J25+K25+L25</f>
        <v>-3.98507431509985E-017</v>
      </c>
      <c r="N25" s="24"/>
      <c r="O25" s="24"/>
    </row>
    <row r="26" customFormat="false" ht="12.75" hidden="false" customHeight="false" outlineLevel="0" collapsed="false">
      <c r="C26" s="16" t="n">
        <v>110</v>
      </c>
      <c r="D26" s="41" t="n">
        <v>-10</v>
      </c>
      <c r="E26" s="41" t="n">
        <v>-130</v>
      </c>
      <c r="F26" s="44" t="n">
        <f aca="false">COS(C26*PI()/180)/$A$9</f>
        <v>-0.26920172062482</v>
      </c>
      <c r="G26" s="44" t="n">
        <f aca="false">COS(D26*PI()/180)/$A$9</f>
        <v>0.775135461372847</v>
      </c>
      <c r="H26" s="44" t="n">
        <f aca="false">COS(E26*PI()/180)/$A$9</f>
        <v>-0.505933740748027</v>
      </c>
      <c r="I26" s="44" t="n">
        <f aca="false">F26+G26+H26</f>
        <v>0</v>
      </c>
      <c r="J26" s="44" t="n">
        <f aca="false">$A$3/$A$6*COS(2*C26*PI()/180)/$A$9</f>
        <v>-0.166183645038109</v>
      </c>
      <c r="K26" s="44" t="n">
        <f aca="false">$A$3/$A$6*COS(2*D26*PI()/180)/$A$9</f>
        <v>0.203854419074954</v>
      </c>
      <c r="L26" s="44" t="n">
        <f aca="false">$A$3/$A$6*COS(2*E26*PI()/180)/$A$9</f>
        <v>-0.0376707740368448</v>
      </c>
      <c r="M26" s="52" t="n">
        <f aca="false">J26+K26+L26</f>
        <v>0</v>
      </c>
      <c r="N26" s="24"/>
      <c r="O26" s="24"/>
    </row>
    <row r="27" customFormat="false" ht="12.75" hidden="false" customHeight="false" outlineLevel="0" collapsed="false">
      <c r="C27" s="16" t="n">
        <v>115</v>
      </c>
      <c r="D27" s="41" t="n">
        <v>-5</v>
      </c>
      <c r="E27" s="41" t="n">
        <v>-125</v>
      </c>
      <c r="F27" s="44" t="n">
        <f aca="false">COS(C27*PI()/180)/$A$9</f>
        <v>-0.332639949570855</v>
      </c>
      <c r="G27" s="44" t="n">
        <f aca="false">COS(D27*PI()/180)/$A$9</f>
        <v>0.784098048132402</v>
      </c>
      <c r="H27" s="44" t="n">
        <f aca="false">COS(E27*PI()/180)/$A$9</f>
        <v>-0.451458098561547</v>
      </c>
      <c r="I27" s="44" t="n">
        <f aca="false">F27+G27+H27</f>
        <v>0</v>
      </c>
      <c r="J27" s="44" t="n">
        <f aca="false">$A$3/$A$6*COS(2*C27*PI()/180)/$A$9</f>
        <v>-0.139444635259173</v>
      </c>
      <c r="K27" s="44" t="n">
        <f aca="false">$A$3/$A$6*COS(2*D27*PI()/180)/$A$9</f>
        <v>0.213641575926085</v>
      </c>
      <c r="L27" s="44" t="n">
        <f aca="false">$A$3/$A$6*COS(2*E27*PI()/180)/$A$9</f>
        <v>-0.0741969406669117</v>
      </c>
      <c r="M27" s="52" t="n">
        <f aca="false">J27+K27+L27</f>
        <v>0</v>
      </c>
      <c r="N27" s="24"/>
      <c r="O27" s="24"/>
    </row>
    <row r="28" customFormat="false" ht="12.75" hidden="false" customHeight="false" outlineLevel="0" collapsed="false">
      <c r="C28" s="16" t="n">
        <v>120</v>
      </c>
      <c r="D28" s="41" t="n">
        <v>0</v>
      </c>
      <c r="E28" s="41" t="n">
        <v>-120</v>
      </c>
      <c r="F28" s="44" t="n">
        <f aca="false">COS(C28*PI()/180)/$A$9</f>
        <v>-0.393546587647162</v>
      </c>
      <c r="G28" s="44" t="n">
        <f aca="false">COS(D28*PI()/180)/$A$9</f>
        <v>0.787093175294324</v>
      </c>
      <c r="H28" s="44" t="n">
        <f aca="false">COS(E28*PI()/180)/$A$9</f>
        <v>-0.393546587647162</v>
      </c>
      <c r="I28" s="44" t="n">
        <f aca="false">F28+G28+H28</f>
        <v>0</v>
      </c>
      <c r="J28" s="44" t="n">
        <f aca="false">$A$3/$A$6*COS(2*C28*PI()/180)/$A$9</f>
        <v>-0.108468670800278</v>
      </c>
      <c r="K28" s="44" t="n">
        <f aca="false">$A$3/$A$6*COS(2*D28*PI()/180)/$A$9</f>
        <v>0.216937341600556</v>
      </c>
      <c r="L28" s="44" t="n">
        <f aca="false">$A$3/$A$6*COS(2*E28*PI()/180)/$A$9</f>
        <v>-0.108468670800278</v>
      </c>
      <c r="M28" s="52" t="n">
        <f aca="false">J28+K28+L28</f>
        <v>0</v>
      </c>
      <c r="N28" s="24"/>
      <c r="O28" s="24"/>
    </row>
    <row r="29" customFormat="false" ht="12.75" hidden="false" customHeight="false" outlineLevel="0" collapsed="false">
      <c r="C29" s="16" t="n">
        <v>125</v>
      </c>
      <c r="D29" s="41" t="n">
        <v>5</v>
      </c>
      <c r="E29" s="41" t="n">
        <v>-115</v>
      </c>
      <c r="F29" s="44" t="n">
        <f aca="false">COS(C29*PI()/180)/$A$9</f>
        <v>-0.451458098561547</v>
      </c>
      <c r="G29" s="44" t="n">
        <f aca="false">COS(D29*PI()/180)/$A$9</f>
        <v>0.784098048132402</v>
      </c>
      <c r="H29" s="44" t="n">
        <f aca="false">COS(E29*PI()/180)/$A$9</f>
        <v>-0.332639949570855</v>
      </c>
      <c r="I29" s="44" t="n">
        <f aca="false">F29+G29+H29</f>
        <v>0</v>
      </c>
      <c r="J29" s="44" t="n">
        <f aca="false">$A$3/$A$6*COS(2*C29*PI()/180)/$A$9</f>
        <v>-0.0741969406669117</v>
      </c>
      <c r="K29" s="44" t="n">
        <f aca="false">$A$3/$A$6*COS(2*D29*PI()/180)/$A$9</f>
        <v>0.213641575926085</v>
      </c>
      <c r="L29" s="44" t="n">
        <f aca="false">$A$3/$A$6*COS(2*E29*PI()/180)/$A$9</f>
        <v>-0.139444635259173</v>
      </c>
      <c r="M29" s="52" t="n">
        <f aca="false">J29+K29+L29</f>
        <v>0</v>
      </c>
      <c r="N29" s="24"/>
      <c r="O29" s="24"/>
    </row>
    <row r="30" customFormat="false" ht="12.75" hidden="false" customHeight="false" outlineLevel="0" collapsed="false">
      <c r="C30" s="16" t="n">
        <v>130</v>
      </c>
      <c r="D30" s="41" t="n">
        <v>10</v>
      </c>
      <c r="E30" s="41" t="n">
        <v>-110</v>
      </c>
      <c r="F30" s="44" t="n">
        <f aca="false">COS(C30*PI()/180)/$A$9</f>
        <v>-0.505933740748027</v>
      </c>
      <c r="G30" s="44" t="n">
        <f aca="false">COS(D30*PI()/180)/$A$9</f>
        <v>0.775135461372847</v>
      </c>
      <c r="H30" s="44" t="n">
        <f aca="false">COS(E30*PI()/180)/$A$9</f>
        <v>-0.26920172062482</v>
      </c>
      <c r="I30" s="44" t="n">
        <f aca="false">F30+G30+H30</f>
        <v>0</v>
      </c>
      <c r="J30" s="44" t="n">
        <f aca="false">$A$3/$A$6*COS(2*C30*PI()/180)/$A$9</f>
        <v>-0.0376707740368448</v>
      </c>
      <c r="K30" s="44" t="n">
        <f aca="false">$A$3/$A$6*COS(2*D30*PI()/180)/$A$9</f>
        <v>0.203854419074954</v>
      </c>
      <c r="L30" s="44" t="n">
        <f aca="false">$A$3/$A$6*COS(2*E30*PI()/180)/$A$9</f>
        <v>-0.166183645038109</v>
      </c>
      <c r="M30" s="52" t="n">
        <f aca="false">J30+K30+L30</f>
        <v>0</v>
      </c>
      <c r="N30" s="24"/>
      <c r="O30" s="24"/>
    </row>
    <row r="31" customFormat="false" ht="12.75" hidden="false" customHeight="false" outlineLevel="0" collapsed="false">
      <c r="C31" s="16" t="n">
        <v>135</v>
      </c>
      <c r="D31" s="41" t="n">
        <v>15</v>
      </c>
      <c r="E31" s="41" t="n">
        <v>-105</v>
      </c>
      <c r="F31" s="44" t="n">
        <f aca="false">COS(C31*PI()/180)/$A$9</f>
        <v>-0.556558921676268</v>
      </c>
      <c r="G31" s="44" t="n">
        <f aca="false">COS(D31*PI()/180)/$A$9</f>
        <v>0.760273625712656</v>
      </c>
      <c r="H31" s="44" t="n">
        <f aca="false">COS(E31*PI()/180)/$A$9</f>
        <v>-0.203714704036388</v>
      </c>
      <c r="I31" s="44" t="n">
        <f aca="false">F31+G31+H31</f>
        <v>0</v>
      </c>
      <c r="J31" s="44" t="n">
        <f aca="false">$A$3/$A$6*COS(2*C31*PI()/180)/$A$9</f>
        <v>-3.98507431509985E-017</v>
      </c>
      <c r="K31" s="44" t="n">
        <f aca="false">$A$3/$A$6*COS(2*D31*PI()/180)/$A$9</f>
        <v>0.187873248855544</v>
      </c>
      <c r="L31" s="44" t="n">
        <f aca="false">$A$3/$A$6*COS(2*E31*PI()/180)/$A$9</f>
        <v>-0.187873248855544</v>
      </c>
      <c r="M31" s="52" t="n">
        <f aca="false">J31+K31+L31</f>
        <v>0</v>
      </c>
      <c r="N31" s="24"/>
      <c r="O31" s="24"/>
    </row>
    <row r="32" customFormat="false" ht="12.75" hidden="false" customHeight="false" outlineLevel="0" collapsed="false">
      <c r="C32" s="16" t="n">
        <v>140</v>
      </c>
      <c r="D32" s="41" t="n">
        <v>20</v>
      </c>
      <c r="E32" s="41" t="n">
        <v>-100</v>
      </c>
      <c r="F32" s="44" t="n">
        <f aca="false">COS(C32*PI()/180)/$A$9</f>
        <v>-0.602948353151088</v>
      </c>
      <c r="G32" s="44" t="n">
        <f aca="false">COS(D32*PI()/180)/$A$9</f>
        <v>0.739625648695025</v>
      </c>
      <c r="H32" s="44" t="n">
        <f aca="false">COS(E32*PI()/180)/$A$9</f>
        <v>-0.136677295543937</v>
      </c>
      <c r="I32" s="44" t="n">
        <f aca="false">F32+G32+H32</f>
        <v>0</v>
      </c>
      <c r="J32" s="44" t="n">
        <f aca="false">$A$3/$A$6*COS(2*C32*PI()/180)/$A$9</f>
        <v>0.0376707740368448</v>
      </c>
      <c r="K32" s="44" t="n">
        <f aca="false">$A$3/$A$6*COS(2*D32*PI()/180)/$A$9</f>
        <v>0.166183645038109</v>
      </c>
      <c r="L32" s="44" t="n">
        <f aca="false">$A$3/$A$6*COS(2*E32*PI()/180)/$A$9</f>
        <v>-0.203854419074954</v>
      </c>
      <c r="M32" s="52" t="n">
        <f aca="false">J32+K32+L32</f>
        <v>0</v>
      </c>
      <c r="N32" s="24"/>
      <c r="O32" s="24"/>
    </row>
    <row r="33" customFormat="false" ht="12.75" hidden="false" customHeight="false" outlineLevel="0" collapsed="false">
      <c r="C33" s="16" t="n">
        <v>145</v>
      </c>
      <c r="D33" s="41" t="n">
        <v>25</v>
      </c>
      <c r="E33" s="41" t="n">
        <v>-95</v>
      </c>
      <c r="F33" s="44" t="n">
        <f aca="false">COS(C33*PI()/180)/$A$9</f>
        <v>-0.644748983588259</v>
      </c>
      <c r="G33" s="44" t="n">
        <f aca="false">COS(D33*PI()/180)/$A$9</f>
        <v>0.713348673892648</v>
      </c>
      <c r="H33" s="44" t="n">
        <f aca="false">COS(E33*PI()/180)/$A$9</f>
        <v>-0.0685996903043895</v>
      </c>
      <c r="I33" s="44" t="n">
        <f aca="false">F33+G33+H33</f>
        <v>0</v>
      </c>
      <c r="J33" s="44" t="n">
        <f aca="false">$A$3/$A$6*COS(2*C33*PI()/180)/$A$9</f>
        <v>0.0741969406669115</v>
      </c>
      <c r="K33" s="44" t="n">
        <f aca="false">$A$3/$A$6*COS(2*D33*PI()/180)/$A$9</f>
        <v>0.139444635259173</v>
      </c>
      <c r="L33" s="44" t="n">
        <f aca="false">$A$3/$A$6*COS(2*E33*PI()/180)/$A$9</f>
        <v>-0.213641575926085</v>
      </c>
      <c r="M33" s="52" t="n">
        <f aca="false">J33+K33+L33</f>
        <v>0</v>
      </c>
      <c r="N33" s="24"/>
      <c r="O33" s="24"/>
    </row>
    <row r="34" customFormat="false" ht="12.75" hidden="false" customHeight="false" outlineLevel="0" collapsed="false">
      <c r="C34" s="16" t="n">
        <v>150</v>
      </c>
      <c r="D34" s="41" t="n">
        <v>30</v>
      </c>
      <c r="E34" s="41" t="n">
        <v>-90</v>
      </c>
      <c r="F34" s="44" t="n">
        <f aca="false">COS(C34*PI()/180)/$A$9</f>
        <v>-0.681642684950243</v>
      </c>
      <c r="G34" s="44" t="n">
        <f aca="false">COS(D34*PI()/180)/$A$9</f>
        <v>0.681642684950243</v>
      </c>
      <c r="H34" s="44" t="n">
        <f aca="false">COS(E34*PI()/180)/$A$9</f>
        <v>4.8195556887746E-017</v>
      </c>
      <c r="I34" s="44" t="n">
        <f aca="false">F34+G34+H34</f>
        <v>4.8195556887746E-017</v>
      </c>
      <c r="J34" s="44" t="n">
        <f aca="false">$A$3/$A$6*COS(2*C34*PI()/180)/$A$9</f>
        <v>0.108468670800278</v>
      </c>
      <c r="K34" s="44" t="n">
        <f aca="false">$A$3/$A$6*COS(2*D34*PI()/180)/$A$9</f>
        <v>0.108468670800278</v>
      </c>
      <c r="L34" s="44" t="n">
        <f aca="false">$A$3/$A$6*COS(2*E34*PI()/180)/$A$9</f>
        <v>-0.216937341600556</v>
      </c>
      <c r="M34" s="52" t="n">
        <f aca="false">J34+K34+L34</f>
        <v>0</v>
      </c>
      <c r="N34" s="24"/>
      <c r="O34" s="24"/>
    </row>
    <row r="35" customFormat="false" ht="12.75" hidden="false" customHeight="false" outlineLevel="0" collapsed="false">
      <c r="C35" s="16" t="n">
        <v>155</v>
      </c>
      <c r="D35" s="41" t="n">
        <v>35</v>
      </c>
      <c r="E35" s="41" t="n">
        <v>-85</v>
      </c>
      <c r="F35" s="44" t="n">
        <f aca="false">COS(C35*PI()/180)/$A$9</f>
        <v>-0.713348673892648</v>
      </c>
      <c r="G35" s="44" t="n">
        <f aca="false">COS(D35*PI()/180)/$A$9</f>
        <v>0.644748983588259</v>
      </c>
      <c r="H35" s="44" t="n">
        <f aca="false">COS(E35*PI()/180)/$A$9</f>
        <v>0.0685996903043895</v>
      </c>
      <c r="I35" s="44" t="n">
        <f aca="false">F35+G35+H35</f>
        <v>0</v>
      </c>
      <c r="J35" s="44" t="n">
        <f aca="false">$A$3/$A$6*COS(2*C35*PI()/180)/$A$9</f>
        <v>0.139444635259173</v>
      </c>
      <c r="K35" s="44" t="n">
        <f aca="false">$A$3/$A$6*COS(2*D35*PI()/180)/$A$9</f>
        <v>0.0741969406669116</v>
      </c>
      <c r="L35" s="44" t="n">
        <f aca="false">$A$3/$A$6*COS(2*E35*PI()/180)/$A$9</f>
        <v>-0.213641575926085</v>
      </c>
      <c r="M35" s="52" t="n">
        <f aca="false">J35+K35+L35</f>
        <v>0</v>
      </c>
      <c r="N35" s="24"/>
      <c r="O35" s="24"/>
    </row>
    <row r="36" customFormat="false" ht="12.75" hidden="false" customHeight="false" outlineLevel="0" collapsed="false">
      <c r="C36" s="16" t="n">
        <v>160</v>
      </c>
      <c r="D36" s="41" t="n">
        <v>40</v>
      </c>
      <c r="E36" s="41" t="n">
        <v>-80</v>
      </c>
      <c r="F36" s="44" t="n">
        <f aca="false">COS(C36*PI()/180)/$A$9</f>
        <v>-0.739625648695025</v>
      </c>
      <c r="G36" s="44" t="n">
        <f aca="false">COS(D36*PI()/180)/$A$9</f>
        <v>0.602948353151088</v>
      </c>
      <c r="H36" s="44" t="n">
        <f aca="false">COS(E36*PI()/180)/$A$9</f>
        <v>0.136677295543937</v>
      </c>
      <c r="I36" s="44" t="n">
        <f aca="false">F36+G36+H36</f>
        <v>0</v>
      </c>
      <c r="J36" s="44" t="n">
        <f aca="false">$A$3/$A$6*COS(2*C36*PI()/180)/$A$9</f>
        <v>0.166183645038109</v>
      </c>
      <c r="K36" s="44" t="n">
        <f aca="false">$A$3/$A$6*COS(2*D36*PI()/180)/$A$9</f>
        <v>0.0376707740368449</v>
      </c>
      <c r="L36" s="44" t="n">
        <f aca="false">$A$3/$A$6*COS(2*E36*PI()/180)/$A$9</f>
        <v>-0.203854419074954</v>
      </c>
      <c r="M36" s="52" t="n">
        <f aca="false">J36+K36+L36</f>
        <v>0</v>
      </c>
      <c r="N36" s="24"/>
      <c r="O36" s="24"/>
    </row>
    <row r="37" customFormat="false" ht="12.75" hidden="false" customHeight="false" outlineLevel="0" collapsed="false">
      <c r="C37" s="16" t="n">
        <v>165</v>
      </c>
      <c r="D37" s="41" t="n">
        <v>45</v>
      </c>
      <c r="E37" s="41" t="n">
        <v>-75</v>
      </c>
      <c r="F37" s="44" t="n">
        <f aca="false">COS(C37*PI()/180)/$A$9</f>
        <v>-0.760273625712656</v>
      </c>
      <c r="G37" s="44" t="n">
        <f aca="false">COS(D37*PI()/180)/$A$9</f>
        <v>0.556558921676268</v>
      </c>
      <c r="H37" s="44" t="n">
        <f aca="false">COS(E37*PI()/180)/$A$9</f>
        <v>0.203714704036388</v>
      </c>
      <c r="I37" s="44" t="n">
        <f aca="false">F37+G37+H37</f>
        <v>0</v>
      </c>
      <c r="J37" s="44" t="n">
        <f aca="false">$A$3/$A$6*COS(2*C37*PI()/180)/$A$9</f>
        <v>0.187873248855544</v>
      </c>
      <c r="K37" s="44" t="n">
        <f aca="false">$A$3/$A$6*COS(2*D37*PI()/180)/$A$9</f>
        <v>1.32835810503328E-017</v>
      </c>
      <c r="L37" s="44" t="n">
        <f aca="false">$A$3/$A$6*COS(2*E37*PI()/180)/$A$9</f>
        <v>-0.187873248855544</v>
      </c>
      <c r="M37" s="52" t="n">
        <f aca="false">J37+K37+L37</f>
        <v>0</v>
      </c>
      <c r="N37" s="24"/>
      <c r="O37" s="24"/>
    </row>
    <row r="38" customFormat="false" ht="12.75" hidden="false" customHeight="false" outlineLevel="0" collapsed="false">
      <c r="C38" s="16" t="n">
        <v>170</v>
      </c>
      <c r="D38" s="41" t="n">
        <v>50</v>
      </c>
      <c r="E38" s="41" t="n">
        <v>-70</v>
      </c>
      <c r="F38" s="44" t="n">
        <f aca="false">COS(C38*PI()/180)/$A$9</f>
        <v>-0.775135461372847</v>
      </c>
      <c r="G38" s="44" t="n">
        <f aca="false">COS(D38*PI()/180)/$A$9</f>
        <v>0.505933740748027</v>
      </c>
      <c r="H38" s="44" t="n">
        <f aca="false">COS(E38*PI()/180)/$A$9</f>
        <v>0.26920172062482</v>
      </c>
      <c r="I38" s="44" t="n">
        <f aca="false">F38+G38+H38</f>
        <v>0</v>
      </c>
      <c r="J38" s="44" t="n">
        <f aca="false">$A$3/$A$6*COS(2*C38*PI()/180)/$A$9</f>
        <v>0.203854419074954</v>
      </c>
      <c r="K38" s="44" t="n">
        <f aca="false">$A$3/$A$6*COS(2*D38*PI()/180)/$A$9</f>
        <v>-0.0376707740368448</v>
      </c>
      <c r="L38" s="44" t="n">
        <f aca="false">$A$3/$A$6*COS(2*E38*PI()/180)/$A$9</f>
        <v>-0.166183645038109</v>
      </c>
      <c r="M38" s="52" t="n">
        <f aca="false">J38+K38+L38</f>
        <v>0</v>
      </c>
      <c r="N38" s="24"/>
      <c r="O38" s="24"/>
    </row>
    <row r="39" customFormat="false" ht="12.75" hidden="false" customHeight="false" outlineLevel="0" collapsed="false">
      <c r="C39" s="16" t="n">
        <v>175</v>
      </c>
      <c r="D39" s="41" t="n">
        <v>55</v>
      </c>
      <c r="E39" s="41" t="n">
        <v>-65</v>
      </c>
      <c r="F39" s="44" t="n">
        <f aca="false">COS(C39*PI()/180)/$A$9</f>
        <v>-0.784098048132402</v>
      </c>
      <c r="G39" s="44" t="n">
        <f aca="false">COS(D39*PI()/180)/$A$9</f>
        <v>0.451458098561547</v>
      </c>
      <c r="H39" s="44" t="n">
        <f aca="false">COS(E39*PI()/180)/$A$9</f>
        <v>0.332639949570855</v>
      </c>
      <c r="I39" s="44" t="n">
        <f aca="false">F39+G39+H39</f>
        <v>0</v>
      </c>
      <c r="J39" s="44" t="n">
        <f aca="false">$A$3/$A$6*COS(2*C39*PI()/180)/$A$9</f>
        <v>0.213641575926085</v>
      </c>
      <c r="K39" s="44" t="n">
        <f aca="false">$A$3/$A$6*COS(2*D39*PI()/180)/$A$9</f>
        <v>-0.0741969406669116</v>
      </c>
      <c r="L39" s="44" t="n">
        <f aca="false">$A$3/$A$6*COS(2*E39*PI()/180)/$A$9</f>
        <v>-0.139444635259173</v>
      </c>
      <c r="M39" s="52" t="n">
        <f aca="false">J39+K39+L39</f>
        <v>0</v>
      </c>
      <c r="N39" s="24"/>
      <c r="O39" s="24"/>
    </row>
    <row r="40" customFormat="false" ht="12.75" hidden="false" customHeight="false" outlineLevel="0" collapsed="false">
      <c r="C40" s="16" t="n">
        <v>180</v>
      </c>
      <c r="D40" s="41" t="n">
        <v>60</v>
      </c>
      <c r="E40" s="41" t="n">
        <v>-60</v>
      </c>
      <c r="F40" s="44" t="n">
        <f aca="false">COS(C40*PI()/180)/$A$9</f>
        <v>-0.787093175294324</v>
      </c>
      <c r="G40" s="44" t="n">
        <f aca="false">COS(D40*PI()/180)/$A$9</f>
        <v>0.393546587647162</v>
      </c>
      <c r="H40" s="44" t="n">
        <f aca="false">COS(E40*PI()/180)/$A$9</f>
        <v>0.393546587647162</v>
      </c>
      <c r="I40" s="44" t="n">
        <f aca="false">F40+G40+H40</f>
        <v>0</v>
      </c>
      <c r="J40" s="44" t="n">
        <f aca="false">$A$3/$A$6*COS(2*C40*PI()/180)/$A$9</f>
        <v>0.216937341600556</v>
      </c>
      <c r="K40" s="44" t="n">
        <f aca="false">$A$3/$A$6*COS(2*D40*PI()/180)/$A$9</f>
        <v>-0.108468670800278</v>
      </c>
      <c r="L40" s="44" t="n">
        <f aca="false">$A$3/$A$6*COS(2*E40*PI()/180)/$A$9</f>
        <v>-0.108468670800278</v>
      </c>
      <c r="M40" s="52" t="n">
        <f aca="false">J40+K40+L40</f>
        <v>0</v>
      </c>
      <c r="N40" s="24"/>
      <c r="O40" s="24"/>
    </row>
    <row r="41" customFormat="false" ht="12.75" hidden="false" customHeight="false" outlineLevel="0" collapsed="false">
      <c r="C41" s="16" t="n">
        <v>185</v>
      </c>
      <c r="D41" s="41" t="n">
        <v>65</v>
      </c>
      <c r="E41" s="41" t="n">
        <v>-55</v>
      </c>
      <c r="F41" s="44" t="n">
        <f aca="false">COS(C41*PI()/180)/$A$9</f>
        <v>-0.784098048132402</v>
      </c>
      <c r="G41" s="44" t="n">
        <f aca="false">COS(D41*PI()/180)/$A$9</f>
        <v>0.332639949570855</v>
      </c>
      <c r="H41" s="44" t="n">
        <f aca="false">COS(E41*PI()/180)/$A$9</f>
        <v>0.451458098561547</v>
      </c>
      <c r="I41" s="44" t="n">
        <f aca="false">F41+G41+H41</f>
        <v>0</v>
      </c>
      <c r="J41" s="44" t="n">
        <f aca="false">$A$3/$A$6*COS(2*C41*PI()/180)/$A$9</f>
        <v>0.213641575926085</v>
      </c>
      <c r="K41" s="44" t="n">
        <f aca="false">$A$3/$A$6*COS(2*D41*PI()/180)/$A$9</f>
        <v>-0.139444635259173</v>
      </c>
      <c r="L41" s="44" t="n">
        <f aca="false">$A$3/$A$6*COS(2*E41*PI()/180)/$A$9</f>
        <v>-0.0741969406669116</v>
      </c>
      <c r="M41" s="52" t="n">
        <f aca="false">J41+K41+L41</f>
        <v>0</v>
      </c>
      <c r="N41" s="24"/>
      <c r="O41" s="24"/>
    </row>
    <row r="42" customFormat="false" ht="12.75" hidden="false" customHeight="false" outlineLevel="0" collapsed="false">
      <c r="C42" s="16" t="n">
        <v>190</v>
      </c>
      <c r="D42" s="41" t="n">
        <v>70</v>
      </c>
      <c r="E42" s="41" t="n">
        <v>-50</v>
      </c>
      <c r="F42" s="44" t="n">
        <f aca="false">COS(C42*PI()/180)/$A$9</f>
        <v>-0.775135461372847</v>
      </c>
      <c r="G42" s="44" t="n">
        <f aca="false">COS(D42*PI()/180)/$A$9</f>
        <v>0.26920172062482</v>
      </c>
      <c r="H42" s="44" t="n">
        <f aca="false">COS(E42*PI()/180)/$A$9</f>
        <v>0.505933740748027</v>
      </c>
      <c r="I42" s="44" t="n">
        <f aca="false">F42+G42+H42</f>
        <v>0</v>
      </c>
      <c r="J42" s="44" t="n">
        <f aca="false">$A$3/$A$6*COS(2*C42*PI()/180)/$A$9</f>
        <v>0.203854419074954</v>
      </c>
      <c r="K42" s="44" t="n">
        <f aca="false">$A$3/$A$6*COS(2*D42*PI()/180)/$A$9</f>
        <v>-0.166183645038109</v>
      </c>
      <c r="L42" s="44" t="n">
        <f aca="false">$A$3/$A$6*COS(2*E42*PI()/180)/$A$9</f>
        <v>-0.0376707740368448</v>
      </c>
      <c r="M42" s="52" t="n">
        <f aca="false">J42+K42+L42</f>
        <v>0</v>
      </c>
      <c r="N42" s="24"/>
      <c r="O42" s="24"/>
    </row>
    <row r="43" customFormat="false" ht="12.75" hidden="false" customHeight="false" outlineLevel="0" collapsed="false">
      <c r="C43" s="16" t="n">
        <v>195</v>
      </c>
      <c r="D43" s="41" t="n">
        <v>75</v>
      </c>
      <c r="E43" s="41" t="n">
        <v>-45</v>
      </c>
      <c r="F43" s="44" t="n">
        <f aca="false">COS(C43*PI()/180)/$A$9</f>
        <v>-0.760273625712656</v>
      </c>
      <c r="G43" s="44" t="n">
        <f aca="false">COS(D43*PI()/180)/$A$9</f>
        <v>0.203714704036388</v>
      </c>
      <c r="H43" s="44" t="n">
        <f aca="false">COS(E43*PI()/180)/$A$9</f>
        <v>0.556558921676268</v>
      </c>
      <c r="I43" s="44" t="n">
        <f aca="false">F43+G43+H43</f>
        <v>0</v>
      </c>
      <c r="J43" s="44" t="n">
        <f aca="false">$A$3/$A$6*COS(2*C43*PI()/180)/$A$9</f>
        <v>0.187873248855544</v>
      </c>
      <c r="K43" s="44" t="n">
        <f aca="false">$A$3/$A$6*COS(2*D43*PI()/180)/$A$9</f>
        <v>-0.187873248855544</v>
      </c>
      <c r="L43" s="44" t="n">
        <f aca="false">$A$3/$A$6*COS(2*E43*PI()/180)/$A$9</f>
        <v>1.32835810503328E-017</v>
      </c>
      <c r="M43" s="52" t="n">
        <f aca="false">J43+K43+L43</f>
        <v>1.32835810503328E-017</v>
      </c>
      <c r="N43" s="24"/>
      <c r="O43" s="24"/>
    </row>
    <row r="44" customFormat="false" ht="12.75" hidden="false" customHeight="false" outlineLevel="0" collapsed="false">
      <c r="C44" s="16" t="n">
        <v>200</v>
      </c>
      <c r="D44" s="41" t="n">
        <v>80</v>
      </c>
      <c r="E44" s="41" t="n">
        <v>-40</v>
      </c>
      <c r="F44" s="44" t="n">
        <f aca="false">COS(C44*PI()/180)/$A$9</f>
        <v>-0.739625648695025</v>
      </c>
      <c r="G44" s="44" t="n">
        <f aca="false">COS(D44*PI()/180)/$A$9</f>
        <v>0.136677295543937</v>
      </c>
      <c r="H44" s="44" t="n">
        <f aca="false">COS(E44*PI()/180)/$A$9</f>
        <v>0.602948353151088</v>
      </c>
      <c r="I44" s="44" t="n">
        <f aca="false">F44+G44+H44</f>
        <v>0</v>
      </c>
      <c r="J44" s="44" t="n">
        <f aca="false">$A$3/$A$6*COS(2*C44*PI()/180)/$A$9</f>
        <v>0.166183645038109</v>
      </c>
      <c r="K44" s="44" t="n">
        <f aca="false">$A$3/$A$6*COS(2*D44*PI()/180)/$A$9</f>
        <v>-0.203854419074954</v>
      </c>
      <c r="L44" s="44" t="n">
        <f aca="false">$A$3/$A$6*COS(2*E44*PI()/180)/$A$9</f>
        <v>0.0376707740368449</v>
      </c>
      <c r="M44" s="52" t="n">
        <f aca="false">J44+K44+L44</f>
        <v>0</v>
      </c>
      <c r="N44" s="24"/>
      <c r="O44" s="24"/>
    </row>
    <row r="45" customFormat="false" ht="12.75" hidden="false" customHeight="false" outlineLevel="0" collapsed="false">
      <c r="C45" s="16" t="n">
        <v>205</v>
      </c>
      <c r="D45" s="41" t="n">
        <v>85</v>
      </c>
      <c r="E45" s="41" t="n">
        <v>-35</v>
      </c>
      <c r="F45" s="44" t="n">
        <f aca="false">COS(C45*PI()/180)/$A$9</f>
        <v>-0.713348673892649</v>
      </c>
      <c r="G45" s="44" t="n">
        <f aca="false">COS(D45*PI()/180)/$A$9</f>
        <v>0.0685996903043895</v>
      </c>
      <c r="H45" s="44" t="n">
        <f aca="false">COS(E45*PI()/180)/$A$9</f>
        <v>0.644748983588259</v>
      </c>
      <c r="I45" s="44" t="n">
        <f aca="false">F45+G45+H45</f>
        <v>0</v>
      </c>
      <c r="J45" s="44" t="n">
        <f aca="false">$A$3/$A$6*COS(2*C45*PI()/180)/$A$9</f>
        <v>0.139444635259173</v>
      </c>
      <c r="K45" s="44" t="n">
        <f aca="false">$A$3/$A$6*COS(2*D45*PI()/180)/$A$9</f>
        <v>-0.213641575926085</v>
      </c>
      <c r="L45" s="44" t="n">
        <f aca="false">$A$3/$A$6*COS(2*E45*PI()/180)/$A$9</f>
        <v>0.0741969406669116</v>
      </c>
      <c r="M45" s="52" t="n">
        <f aca="false">J45+K45+L45</f>
        <v>0</v>
      </c>
      <c r="N45" s="24"/>
      <c r="O45" s="24"/>
    </row>
    <row r="46" customFormat="false" ht="12.75" hidden="false" customHeight="false" outlineLevel="0" collapsed="false">
      <c r="C46" s="16" t="n">
        <v>210</v>
      </c>
      <c r="D46" s="41" t="n">
        <v>90</v>
      </c>
      <c r="E46" s="41" t="n">
        <v>-30</v>
      </c>
      <c r="F46" s="44" t="n">
        <f aca="false">COS(C46*PI()/180)/$A$9</f>
        <v>-0.681642684950243</v>
      </c>
      <c r="G46" s="44" t="n">
        <f aca="false">COS(D46*PI()/180)/$A$9</f>
        <v>4.8195556887746E-017</v>
      </c>
      <c r="H46" s="44" t="n">
        <f aca="false">COS(E46*PI()/180)/$A$9</f>
        <v>0.681642684950243</v>
      </c>
      <c r="I46" s="44" t="n">
        <f aca="false">F46+G46+H46</f>
        <v>0</v>
      </c>
      <c r="J46" s="44" t="n">
        <f aca="false">$A$3/$A$6*COS(2*C46*PI()/180)/$A$9</f>
        <v>0.108468670800278</v>
      </c>
      <c r="K46" s="44" t="n">
        <f aca="false">$A$3/$A$6*COS(2*D46*PI()/180)/$A$9</f>
        <v>-0.216937341600556</v>
      </c>
      <c r="L46" s="44" t="n">
        <f aca="false">$A$3/$A$6*COS(2*E46*PI()/180)/$A$9</f>
        <v>0.108468670800278</v>
      </c>
      <c r="M46" s="52" t="n">
        <f aca="false">J46+K46+L46</f>
        <v>0</v>
      </c>
      <c r="N46" s="24"/>
      <c r="O46" s="24"/>
    </row>
    <row r="47" customFormat="false" ht="12.75" hidden="false" customHeight="false" outlineLevel="0" collapsed="false">
      <c r="C47" s="16" t="n">
        <v>215</v>
      </c>
      <c r="D47" s="41" t="n">
        <v>95</v>
      </c>
      <c r="E47" s="41" t="n">
        <v>-25</v>
      </c>
      <c r="F47" s="44" t="n">
        <f aca="false">COS(C47*PI()/180)/$A$9</f>
        <v>-0.644748983588259</v>
      </c>
      <c r="G47" s="44" t="n">
        <f aca="false">COS(D47*PI()/180)/$A$9</f>
        <v>-0.0685996903043895</v>
      </c>
      <c r="H47" s="44" t="n">
        <f aca="false">COS(E47*PI()/180)/$A$9</f>
        <v>0.713348673892648</v>
      </c>
      <c r="I47" s="44" t="n">
        <f aca="false">F47+G47+H47</f>
        <v>0</v>
      </c>
      <c r="J47" s="44" t="n">
        <f aca="false">$A$3/$A$6*COS(2*C47*PI()/180)/$A$9</f>
        <v>0.0741969406669118</v>
      </c>
      <c r="K47" s="44" t="n">
        <f aca="false">$A$3/$A$6*COS(2*D47*PI()/180)/$A$9</f>
        <v>-0.213641575926085</v>
      </c>
      <c r="L47" s="44" t="n">
        <f aca="false">$A$3/$A$6*COS(2*E47*PI()/180)/$A$9</f>
        <v>0.139444635259173</v>
      </c>
      <c r="M47" s="52" t="n">
        <f aca="false">J47+K47+L47</f>
        <v>0</v>
      </c>
      <c r="N47" s="24"/>
      <c r="O47" s="24"/>
    </row>
    <row r="48" customFormat="false" ht="12.75" hidden="false" customHeight="false" outlineLevel="0" collapsed="false">
      <c r="C48" s="16" t="n">
        <v>220</v>
      </c>
      <c r="D48" s="41" t="n">
        <v>100</v>
      </c>
      <c r="E48" s="41" t="n">
        <v>-20</v>
      </c>
      <c r="F48" s="44" t="n">
        <f aca="false">COS(C48*PI()/180)/$A$9</f>
        <v>-0.602948353151088</v>
      </c>
      <c r="G48" s="44" t="n">
        <f aca="false">COS(D48*PI()/180)/$A$9</f>
        <v>-0.136677295543937</v>
      </c>
      <c r="H48" s="44" t="n">
        <f aca="false">COS(E48*PI()/180)/$A$9</f>
        <v>0.739625648695025</v>
      </c>
      <c r="I48" s="44" t="n">
        <f aca="false">F48+G48+H48</f>
        <v>0</v>
      </c>
      <c r="J48" s="44" t="n">
        <f aca="false">$A$3/$A$6*COS(2*C48*PI()/180)/$A$9</f>
        <v>0.0376707740368449</v>
      </c>
      <c r="K48" s="44" t="n">
        <f aca="false">$A$3/$A$6*COS(2*D48*PI()/180)/$A$9</f>
        <v>-0.203854419074954</v>
      </c>
      <c r="L48" s="44" t="n">
        <f aca="false">$A$3/$A$6*COS(2*E48*PI()/180)/$A$9</f>
        <v>0.166183645038109</v>
      </c>
      <c r="M48" s="52" t="n">
        <f aca="false">J48+K48+L48</f>
        <v>0</v>
      </c>
      <c r="N48" s="24"/>
      <c r="O48" s="24"/>
    </row>
    <row r="49" customFormat="false" ht="12.75" hidden="false" customHeight="false" outlineLevel="0" collapsed="false">
      <c r="C49" s="16" t="n">
        <v>225</v>
      </c>
      <c r="D49" s="41" t="n">
        <v>105</v>
      </c>
      <c r="E49" s="41" t="n">
        <v>-15</v>
      </c>
      <c r="F49" s="44" t="n">
        <f aca="false">COS(C49*PI()/180)/$A$9</f>
        <v>-0.556558921676268</v>
      </c>
      <c r="G49" s="44" t="n">
        <f aca="false">COS(D49*PI()/180)/$A$9</f>
        <v>-0.203714704036388</v>
      </c>
      <c r="H49" s="44" t="n">
        <f aca="false">COS(E49*PI()/180)/$A$9</f>
        <v>0.760273625712656</v>
      </c>
      <c r="I49" s="44" t="n">
        <f aca="false">F49+G49+H49</f>
        <v>0</v>
      </c>
      <c r="J49" s="44" t="n">
        <f aca="false">$A$3/$A$6*COS(2*C49*PI()/180)/$A$9</f>
        <v>6.64179052516641E-017</v>
      </c>
      <c r="K49" s="44" t="n">
        <f aca="false">$A$3/$A$6*COS(2*D49*PI()/180)/$A$9</f>
        <v>-0.187873248855544</v>
      </c>
      <c r="L49" s="44" t="n">
        <f aca="false">$A$3/$A$6*COS(2*E49*PI()/180)/$A$9</f>
        <v>0.187873248855544</v>
      </c>
      <c r="M49" s="52" t="n">
        <f aca="false">J49+K49+L49</f>
        <v>0</v>
      </c>
      <c r="N49" s="24"/>
      <c r="O49" s="24"/>
    </row>
    <row r="50" customFormat="false" ht="12.75" hidden="false" customHeight="false" outlineLevel="0" collapsed="false">
      <c r="C50" s="16" t="n">
        <v>230</v>
      </c>
      <c r="D50" s="41" t="n">
        <v>110</v>
      </c>
      <c r="E50" s="41" t="n">
        <v>-10</v>
      </c>
      <c r="F50" s="44" t="n">
        <f aca="false">COS(C50*PI()/180)/$A$9</f>
        <v>-0.505933740748027</v>
      </c>
      <c r="G50" s="44" t="n">
        <f aca="false">COS(D50*PI()/180)/$A$9</f>
        <v>-0.26920172062482</v>
      </c>
      <c r="H50" s="44" t="n">
        <f aca="false">COS(E50*PI()/180)/$A$9</f>
        <v>0.775135461372847</v>
      </c>
      <c r="I50" s="44" t="n">
        <f aca="false">F50+G50+H50</f>
        <v>0</v>
      </c>
      <c r="J50" s="44" t="n">
        <f aca="false">$A$3/$A$6*COS(2*C50*PI()/180)/$A$9</f>
        <v>-0.0376707740368447</v>
      </c>
      <c r="K50" s="44" t="n">
        <f aca="false">$A$3/$A$6*COS(2*D50*PI()/180)/$A$9</f>
        <v>-0.166183645038109</v>
      </c>
      <c r="L50" s="44" t="n">
        <f aca="false">$A$3/$A$6*COS(2*E50*PI()/180)/$A$9</f>
        <v>0.203854419074954</v>
      </c>
      <c r="M50" s="52" t="n">
        <f aca="false">J50+K50+L50</f>
        <v>0</v>
      </c>
      <c r="N50" s="24"/>
      <c r="O50" s="24"/>
    </row>
    <row r="51" customFormat="false" ht="12.75" hidden="false" customHeight="false" outlineLevel="0" collapsed="false">
      <c r="C51" s="16" t="n">
        <v>235</v>
      </c>
      <c r="D51" s="41" t="n">
        <v>115</v>
      </c>
      <c r="E51" s="41" t="n">
        <v>-5</v>
      </c>
      <c r="F51" s="44" t="n">
        <f aca="false">COS(C51*PI()/180)/$A$9</f>
        <v>-0.451458098561548</v>
      </c>
      <c r="G51" s="44" t="n">
        <f aca="false">COS(D51*PI()/180)/$A$9</f>
        <v>-0.332639949570855</v>
      </c>
      <c r="H51" s="44" t="n">
        <f aca="false">COS(E51*PI()/180)/$A$9</f>
        <v>0.784098048132402</v>
      </c>
      <c r="I51" s="44" t="n">
        <f aca="false">F51+G51+H51</f>
        <v>0</v>
      </c>
      <c r="J51" s="44" t="n">
        <f aca="false">$A$3/$A$6*COS(2*C51*PI()/180)/$A$9</f>
        <v>-0.0741969406669115</v>
      </c>
      <c r="K51" s="44" t="n">
        <f aca="false">$A$3/$A$6*COS(2*D51*PI()/180)/$A$9</f>
        <v>-0.139444635259173</v>
      </c>
      <c r="L51" s="44" t="n">
        <f aca="false">$A$3/$A$6*COS(2*E51*PI()/180)/$A$9</f>
        <v>0.213641575926085</v>
      </c>
      <c r="M51" s="52" t="n">
        <f aca="false">J51+K51+L51</f>
        <v>0</v>
      </c>
      <c r="N51" s="24"/>
      <c r="O51" s="24"/>
    </row>
    <row r="52" customFormat="false" ht="12.75" hidden="false" customHeight="false" outlineLevel="0" collapsed="false">
      <c r="C52" s="16" t="n">
        <v>240</v>
      </c>
      <c r="D52" s="41" t="n">
        <v>120</v>
      </c>
      <c r="E52" s="41" t="n">
        <v>0</v>
      </c>
      <c r="F52" s="44" t="n">
        <f aca="false">COS(C52*PI()/180)/$A$9</f>
        <v>-0.393546587647162</v>
      </c>
      <c r="G52" s="44" t="n">
        <f aca="false">COS(D52*PI()/180)/$A$9</f>
        <v>-0.393546587647162</v>
      </c>
      <c r="H52" s="44" t="n">
        <f aca="false">COS(E52*PI()/180)/$A$9</f>
        <v>0.787093175294324</v>
      </c>
      <c r="I52" s="44" t="n">
        <f aca="false">F52+G52+H52</f>
        <v>0</v>
      </c>
      <c r="J52" s="44" t="n">
        <f aca="false">$A$3/$A$6*COS(2*C52*PI()/180)/$A$9</f>
        <v>-0.108468670800278</v>
      </c>
      <c r="K52" s="44" t="n">
        <f aca="false">$A$3/$A$6*COS(2*D52*PI()/180)/$A$9</f>
        <v>-0.108468670800278</v>
      </c>
      <c r="L52" s="44" t="n">
        <f aca="false">$A$3/$A$6*COS(2*E52*PI()/180)/$A$9</f>
        <v>0.216937341600556</v>
      </c>
      <c r="M52" s="52" t="n">
        <f aca="false">J52+K52+L52</f>
        <v>0</v>
      </c>
      <c r="N52" s="24"/>
      <c r="O52" s="24"/>
    </row>
    <row r="53" customFormat="false" ht="12.75" hidden="false" customHeight="false" outlineLevel="0" collapsed="false">
      <c r="C53" s="16" t="n">
        <v>245</v>
      </c>
      <c r="D53" s="41" t="n">
        <v>125</v>
      </c>
      <c r="E53" s="41" t="n">
        <v>5</v>
      </c>
      <c r="F53" s="44" t="n">
        <f aca="false">COS(C53*PI()/180)/$A$9</f>
        <v>-0.332639949570855</v>
      </c>
      <c r="G53" s="44" t="n">
        <f aca="false">COS(D53*PI()/180)/$A$9</f>
        <v>-0.451458098561547</v>
      </c>
      <c r="H53" s="44" t="n">
        <f aca="false">COS(E53*PI()/180)/$A$9</f>
        <v>0.784098048132402</v>
      </c>
      <c r="I53" s="44" t="n">
        <f aca="false">F53+G53+H53</f>
        <v>0</v>
      </c>
      <c r="J53" s="44" t="n">
        <f aca="false">$A$3/$A$6*COS(2*C53*PI()/180)/$A$9</f>
        <v>-0.139444635259173</v>
      </c>
      <c r="K53" s="44" t="n">
        <f aca="false">$A$3/$A$6*COS(2*D53*PI()/180)/$A$9</f>
        <v>-0.0741969406669117</v>
      </c>
      <c r="L53" s="44" t="n">
        <f aca="false">$A$3/$A$6*COS(2*E53*PI()/180)/$A$9</f>
        <v>0.213641575926085</v>
      </c>
      <c r="M53" s="52" t="n">
        <f aca="false">J53+K53+L53</f>
        <v>0</v>
      </c>
      <c r="N53" s="24"/>
      <c r="O53" s="24"/>
    </row>
    <row r="54" customFormat="false" ht="12.75" hidden="false" customHeight="false" outlineLevel="0" collapsed="false">
      <c r="C54" s="16" t="n">
        <v>250</v>
      </c>
      <c r="D54" s="41" t="n">
        <v>130</v>
      </c>
      <c r="E54" s="41" t="n">
        <v>10</v>
      </c>
      <c r="F54" s="44" t="n">
        <f aca="false">COS(C54*PI()/180)/$A$9</f>
        <v>-0.269201720624821</v>
      </c>
      <c r="G54" s="44" t="n">
        <f aca="false">COS(D54*PI()/180)/$A$9</f>
        <v>-0.505933740748027</v>
      </c>
      <c r="H54" s="44" t="n">
        <f aca="false">COS(E54*PI()/180)/$A$9</f>
        <v>0.775135461372847</v>
      </c>
      <c r="I54" s="44" t="n">
        <f aca="false">F54+G54+H54</f>
        <v>0</v>
      </c>
      <c r="J54" s="44" t="n">
        <f aca="false">$A$3/$A$6*COS(2*C54*PI()/180)/$A$9</f>
        <v>-0.166183645038109</v>
      </c>
      <c r="K54" s="44" t="n">
        <f aca="false">$A$3/$A$6*COS(2*D54*PI()/180)/$A$9</f>
        <v>-0.0376707740368448</v>
      </c>
      <c r="L54" s="44" t="n">
        <f aca="false">$A$3/$A$6*COS(2*E54*PI()/180)/$A$9</f>
        <v>0.203854419074954</v>
      </c>
      <c r="M54" s="52" t="n">
        <f aca="false">J54+K54+L54</f>
        <v>0</v>
      </c>
      <c r="N54" s="24"/>
      <c r="O54" s="24"/>
    </row>
    <row r="55" customFormat="false" ht="12.75" hidden="false" customHeight="false" outlineLevel="0" collapsed="false">
      <c r="C55" s="16" t="n">
        <v>255</v>
      </c>
      <c r="D55" s="41" t="n">
        <v>135</v>
      </c>
      <c r="E55" s="41" t="n">
        <v>15</v>
      </c>
      <c r="F55" s="44" t="n">
        <f aca="false">COS(C55*PI()/180)/$A$9</f>
        <v>-0.203714704036388</v>
      </c>
      <c r="G55" s="44" t="n">
        <f aca="false">COS(D55*PI()/180)/$A$9</f>
        <v>-0.556558921676268</v>
      </c>
      <c r="H55" s="44" t="n">
        <f aca="false">COS(E55*PI()/180)/$A$9</f>
        <v>0.760273625712656</v>
      </c>
      <c r="I55" s="44" t="n">
        <f aca="false">F55+G55+H55</f>
        <v>0</v>
      </c>
      <c r="J55" s="44" t="n">
        <f aca="false">$A$3/$A$6*COS(2*C55*PI()/180)/$A$9</f>
        <v>-0.187873248855544</v>
      </c>
      <c r="K55" s="44" t="n">
        <f aca="false">$A$3/$A$6*COS(2*D55*PI()/180)/$A$9</f>
        <v>-3.98507431509985E-017</v>
      </c>
      <c r="L55" s="44" t="n">
        <f aca="false">$A$3/$A$6*COS(2*E55*PI()/180)/$A$9</f>
        <v>0.187873248855544</v>
      </c>
      <c r="M55" s="52" t="n">
        <f aca="false">J55+K55+L55</f>
        <v>0</v>
      </c>
      <c r="N55" s="24"/>
      <c r="O55" s="24"/>
    </row>
    <row r="56" customFormat="false" ht="12.75" hidden="false" customHeight="false" outlineLevel="0" collapsed="false">
      <c r="C56" s="16" t="n">
        <v>260</v>
      </c>
      <c r="D56" s="41" t="n">
        <v>140</v>
      </c>
      <c r="E56" s="41" t="n">
        <v>20</v>
      </c>
      <c r="F56" s="44" t="n">
        <f aca="false">COS(C56*PI()/180)/$A$9</f>
        <v>-0.136677295543937</v>
      </c>
      <c r="G56" s="44" t="n">
        <f aca="false">COS(D56*PI()/180)/$A$9</f>
        <v>-0.602948353151088</v>
      </c>
      <c r="H56" s="44" t="n">
        <f aca="false">COS(E56*PI()/180)/$A$9</f>
        <v>0.739625648695025</v>
      </c>
      <c r="I56" s="44" t="n">
        <f aca="false">F56+G56+H56</f>
        <v>0</v>
      </c>
      <c r="J56" s="44" t="n">
        <f aca="false">$A$3/$A$6*COS(2*C56*PI()/180)/$A$9</f>
        <v>-0.203854419074954</v>
      </c>
      <c r="K56" s="44" t="n">
        <f aca="false">$A$3/$A$6*COS(2*D56*PI()/180)/$A$9</f>
        <v>0.0376707740368448</v>
      </c>
      <c r="L56" s="44" t="n">
        <f aca="false">$A$3/$A$6*COS(2*E56*PI()/180)/$A$9</f>
        <v>0.166183645038109</v>
      </c>
      <c r="M56" s="52" t="n">
        <f aca="false">J56+K56+L56</f>
        <v>0</v>
      </c>
      <c r="N56" s="24"/>
      <c r="O56" s="24"/>
    </row>
    <row r="57" customFormat="false" ht="12.75" hidden="false" customHeight="false" outlineLevel="0" collapsed="false">
      <c r="C57" s="16" t="n">
        <v>265</v>
      </c>
      <c r="D57" s="41" t="n">
        <v>145</v>
      </c>
      <c r="E57" s="41" t="n">
        <v>25</v>
      </c>
      <c r="F57" s="44" t="n">
        <f aca="false">COS(C57*PI()/180)/$A$9</f>
        <v>-0.0685996903043896</v>
      </c>
      <c r="G57" s="44" t="n">
        <f aca="false">COS(D57*PI()/180)/$A$9</f>
        <v>-0.644748983588259</v>
      </c>
      <c r="H57" s="44" t="n">
        <f aca="false">COS(E57*PI()/180)/$A$9</f>
        <v>0.713348673892648</v>
      </c>
      <c r="I57" s="44" t="n">
        <f aca="false">F57+G57+H57</f>
        <v>0</v>
      </c>
      <c r="J57" s="44" t="n">
        <f aca="false">$A$3/$A$6*COS(2*C57*PI()/180)/$A$9</f>
        <v>-0.213641575926085</v>
      </c>
      <c r="K57" s="44" t="n">
        <f aca="false">$A$3/$A$6*COS(2*D57*PI()/180)/$A$9</f>
        <v>0.0741969406669115</v>
      </c>
      <c r="L57" s="44" t="n">
        <f aca="false">$A$3/$A$6*COS(2*E57*PI()/180)/$A$9</f>
        <v>0.139444635259173</v>
      </c>
      <c r="M57" s="52" t="n">
        <f aca="false">J57+K57+L57</f>
        <v>0</v>
      </c>
      <c r="N57" s="24"/>
      <c r="O57" s="24"/>
    </row>
    <row r="58" customFormat="false" ht="12.75" hidden="false" customHeight="false" outlineLevel="0" collapsed="false">
      <c r="C58" s="16" t="n">
        <v>270</v>
      </c>
      <c r="D58" s="41" t="n">
        <v>150</v>
      </c>
      <c r="E58" s="41" t="n">
        <v>30</v>
      </c>
      <c r="F58" s="44" t="n">
        <f aca="false">COS(C58*PI()/180)/$A$9</f>
        <v>-1.44586670663238E-016</v>
      </c>
      <c r="G58" s="44" t="n">
        <f aca="false">COS(D58*PI()/180)/$A$9</f>
        <v>-0.681642684950243</v>
      </c>
      <c r="H58" s="44" t="n">
        <f aca="false">COS(E58*PI()/180)/$A$9</f>
        <v>0.681642684950243</v>
      </c>
      <c r="I58" s="44" t="n">
        <f aca="false">F58+G58+H58</f>
        <v>0</v>
      </c>
      <c r="J58" s="44" t="n">
        <f aca="false">$A$3/$A$6*COS(2*C58*PI()/180)/$A$9</f>
        <v>-0.216937341600556</v>
      </c>
      <c r="K58" s="44" t="n">
        <f aca="false">$A$3/$A$6*COS(2*D58*PI()/180)/$A$9</f>
        <v>0.108468670800278</v>
      </c>
      <c r="L58" s="44" t="n">
        <f aca="false">$A$3/$A$6*COS(2*E58*PI()/180)/$A$9</f>
        <v>0.108468670800278</v>
      </c>
      <c r="M58" s="52" t="n">
        <f aca="false">J58+K58+L58</f>
        <v>0</v>
      </c>
      <c r="N58" s="24"/>
      <c r="O58" s="24"/>
    </row>
    <row r="59" customFormat="false" ht="12.75" hidden="false" customHeight="false" outlineLevel="0" collapsed="false">
      <c r="C59" s="16" t="n">
        <v>275</v>
      </c>
      <c r="D59" s="41" t="n">
        <v>155</v>
      </c>
      <c r="E59" s="41" t="n">
        <v>35</v>
      </c>
      <c r="F59" s="44" t="n">
        <f aca="false">COS(C59*PI()/180)/$A$9</f>
        <v>0.0685996903043893</v>
      </c>
      <c r="G59" s="44" t="n">
        <f aca="false">COS(D59*PI()/180)/$A$9</f>
        <v>-0.713348673892648</v>
      </c>
      <c r="H59" s="44" t="n">
        <f aca="false">COS(E59*PI()/180)/$A$9</f>
        <v>0.644748983588259</v>
      </c>
      <c r="I59" s="44" t="n">
        <f aca="false">F59+G59+H59</f>
        <v>0</v>
      </c>
      <c r="J59" s="44" t="n">
        <f aca="false">$A$3/$A$6*COS(2*C59*PI()/180)/$A$9</f>
        <v>-0.213641575926085</v>
      </c>
      <c r="K59" s="44" t="n">
        <f aca="false">$A$3/$A$6*COS(2*D59*PI()/180)/$A$9</f>
        <v>0.139444635259173</v>
      </c>
      <c r="L59" s="44" t="n">
        <f aca="false">$A$3/$A$6*COS(2*E59*PI()/180)/$A$9</f>
        <v>0.0741969406669116</v>
      </c>
      <c r="M59" s="52" t="n">
        <f aca="false">J59+K59+L59</f>
        <v>0</v>
      </c>
      <c r="N59" s="24"/>
      <c r="O59" s="24"/>
    </row>
    <row r="60" customFormat="false" ht="12.75" hidden="false" customHeight="false" outlineLevel="0" collapsed="false">
      <c r="C60" s="16" t="n">
        <v>280</v>
      </c>
      <c r="D60" s="41" t="n">
        <v>160</v>
      </c>
      <c r="E60" s="41" t="n">
        <v>40</v>
      </c>
      <c r="F60" s="44" t="n">
        <f aca="false">COS(C60*PI()/180)/$A$9</f>
        <v>0.136677295543937</v>
      </c>
      <c r="G60" s="44" t="n">
        <f aca="false">COS(D60*PI()/180)/$A$9</f>
        <v>-0.739625648695025</v>
      </c>
      <c r="H60" s="44" t="n">
        <f aca="false">COS(E60*PI()/180)/$A$9</f>
        <v>0.602948353151088</v>
      </c>
      <c r="I60" s="44" t="n">
        <f aca="false">F60+G60+H60</f>
        <v>0</v>
      </c>
      <c r="J60" s="44" t="n">
        <f aca="false">$A$3/$A$6*COS(2*C60*PI()/180)/$A$9</f>
        <v>-0.203854419074954</v>
      </c>
      <c r="K60" s="44" t="n">
        <f aca="false">$A$3/$A$6*COS(2*D60*PI()/180)/$A$9</f>
        <v>0.166183645038109</v>
      </c>
      <c r="L60" s="44" t="n">
        <f aca="false">$A$3/$A$6*COS(2*E60*PI()/180)/$A$9</f>
        <v>0.0376707740368449</v>
      </c>
      <c r="M60" s="52" t="n">
        <f aca="false">J60+K60+L60</f>
        <v>0</v>
      </c>
      <c r="N60" s="24"/>
      <c r="O60" s="24"/>
    </row>
    <row r="61" customFormat="false" ht="12.75" hidden="false" customHeight="false" outlineLevel="0" collapsed="false">
      <c r="C61" s="16" t="n">
        <v>285</v>
      </c>
      <c r="D61" s="41" t="n">
        <v>165</v>
      </c>
      <c r="E61" s="41" t="n">
        <v>45</v>
      </c>
      <c r="F61" s="44" t="n">
        <f aca="false">COS(C61*PI()/180)/$A$9</f>
        <v>0.203714704036388</v>
      </c>
      <c r="G61" s="44" t="n">
        <f aca="false">COS(D61*PI()/180)/$A$9</f>
        <v>-0.760273625712656</v>
      </c>
      <c r="H61" s="44" t="n">
        <f aca="false">COS(E61*PI()/180)/$A$9</f>
        <v>0.556558921676268</v>
      </c>
      <c r="I61" s="44" t="n">
        <f aca="false">F61+G61+H61</f>
        <v>0</v>
      </c>
      <c r="J61" s="44" t="n">
        <f aca="false">$A$3/$A$6*COS(2*C61*PI()/180)/$A$9</f>
        <v>-0.187873248855544</v>
      </c>
      <c r="K61" s="44" t="n">
        <f aca="false">$A$3/$A$6*COS(2*D61*PI()/180)/$A$9</f>
        <v>0.187873248855544</v>
      </c>
      <c r="L61" s="44" t="n">
        <f aca="false">$A$3/$A$6*COS(2*E61*PI()/180)/$A$9</f>
        <v>1.32835810503328E-017</v>
      </c>
      <c r="M61" s="52" t="n">
        <f aca="false">J61+K61+L61</f>
        <v>1.32835810503328E-017</v>
      </c>
      <c r="N61" s="24"/>
      <c r="O61" s="24"/>
    </row>
    <row r="62" customFormat="false" ht="12.75" hidden="false" customHeight="false" outlineLevel="0" collapsed="false">
      <c r="C62" s="16" t="n">
        <v>290</v>
      </c>
      <c r="D62" s="41" t="n">
        <v>170</v>
      </c>
      <c r="E62" s="41" t="n">
        <v>50</v>
      </c>
      <c r="F62" s="44" t="n">
        <f aca="false">COS(C62*PI()/180)/$A$9</f>
        <v>0.26920172062482</v>
      </c>
      <c r="G62" s="44" t="n">
        <f aca="false">COS(D62*PI()/180)/$A$9</f>
        <v>-0.775135461372847</v>
      </c>
      <c r="H62" s="44" t="n">
        <f aca="false">COS(E62*PI()/180)/$A$9</f>
        <v>0.505933740748027</v>
      </c>
      <c r="I62" s="44" t="n">
        <f aca="false">F62+G62+H62</f>
        <v>0</v>
      </c>
      <c r="J62" s="44" t="n">
        <f aca="false">$A$3/$A$6*COS(2*C62*PI()/180)/$A$9</f>
        <v>-0.166183645038109</v>
      </c>
      <c r="K62" s="44" t="n">
        <f aca="false">$A$3/$A$6*COS(2*D62*PI()/180)/$A$9</f>
        <v>0.203854419074954</v>
      </c>
      <c r="L62" s="44" t="n">
        <f aca="false">$A$3/$A$6*COS(2*E62*PI()/180)/$A$9</f>
        <v>-0.0376707740368448</v>
      </c>
      <c r="M62" s="52" t="n">
        <f aca="false">J62+K62+L62</f>
        <v>0</v>
      </c>
      <c r="N62" s="24"/>
      <c r="O62" s="24"/>
    </row>
    <row r="63" customFormat="false" ht="12.75" hidden="false" customHeight="false" outlineLevel="0" collapsed="false">
      <c r="C63" s="16" t="n">
        <v>295</v>
      </c>
      <c r="D63" s="41" t="n">
        <v>175</v>
      </c>
      <c r="E63" s="41" t="n">
        <v>55</v>
      </c>
      <c r="F63" s="44" t="n">
        <f aca="false">COS(C63*PI()/180)/$A$9</f>
        <v>0.332639949570855</v>
      </c>
      <c r="G63" s="44" t="n">
        <f aca="false">COS(D63*PI()/180)/$A$9</f>
        <v>-0.784098048132402</v>
      </c>
      <c r="H63" s="44" t="n">
        <f aca="false">COS(E63*PI()/180)/$A$9</f>
        <v>0.451458098561547</v>
      </c>
      <c r="I63" s="44" t="n">
        <f aca="false">F63+G63+H63</f>
        <v>0</v>
      </c>
      <c r="J63" s="44" t="n">
        <f aca="false">$A$3/$A$6*COS(2*C63*PI()/180)/$A$9</f>
        <v>-0.139444635259173</v>
      </c>
      <c r="K63" s="44" t="n">
        <f aca="false">$A$3/$A$6*COS(2*D63*PI()/180)/$A$9</f>
        <v>0.213641575926085</v>
      </c>
      <c r="L63" s="44" t="n">
        <f aca="false">$A$3/$A$6*COS(2*E63*PI()/180)/$A$9</f>
        <v>-0.0741969406669116</v>
      </c>
      <c r="M63" s="52" t="n">
        <f aca="false">J63+K63+L63</f>
        <v>0</v>
      </c>
      <c r="N63" s="24"/>
      <c r="O63" s="24"/>
    </row>
    <row r="64" customFormat="false" ht="12.75" hidden="false" customHeight="false" outlineLevel="0" collapsed="false">
      <c r="C64" s="16" t="n">
        <v>300</v>
      </c>
      <c r="D64" s="41" t="n">
        <v>180</v>
      </c>
      <c r="E64" s="41" t="n">
        <v>60</v>
      </c>
      <c r="F64" s="44" t="n">
        <f aca="false">COS(C64*PI()/180)/$A$9</f>
        <v>0.393546587647162</v>
      </c>
      <c r="G64" s="44" t="n">
        <f aca="false">COS(D64*PI()/180)/$A$9</f>
        <v>-0.787093175294324</v>
      </c>
      <c r="H64" s="44" t="n">
        <f aca="false">COS(E64*PI()/180)/$A$9</f>
        <v>0.393546587647162</v>
      </c>
      <c r="I64" s="44" t="n">
        <f aca="false">F64+G64+H64</f>
        <v>0</v>
      </c>
      <c r="J64" s="44" t="n">
        <f aca="false">$A$3/$A$6*COS(2*C64*PI()/180)/$A$9</f>
        <v>-0.108468670800278</v>
      </c>
      <c r="K64" s="44" t="n">
        <f aca="false">$A$3/$A$6*COS(2*D64*PI()/180)/$A$9</f>
        <v>0.216937341600556</v>
      </c>
      <c r="L64" s="44" t="n">
        <f aca="false">$A$3/$A$6*COS(2*E64*PI()/180)/$A$9</f>
        <v>-0.108468670800278</v>
      </c>
      <c r="M64" s="52" t="n">
        <f aca="false">J64+K64+L64</f>
        <v>0</v>
      </c>
      <c r="N64" s="24"/>
      <c r="O64" s="24"/>
    </row>
    <row r="65" customFormat="false" ht="12.75" hidden="false" customHeight="false" outlineLevel="0" collapsed="false">
      <c r="C65" s="16" t="n">
        <v>305</v>
      </c>
      <c r="D65" s="41" t="n">
        <v>185</v>
      </c>
      <c r="E65" s="41" t="n">
        <v>65</v>
      </c>
      <c r="F65" s="44" t="n">
        <f aca="false">COS(C65*PI()/180)/$A$9</f>
        <v>0.451458098561547</v>
      </c>
      <c r="G65" s="44" t="n">
        <f aca="false">COS(D65*PI()/180)/$A$9</f>
        <v>-0.784098048132402</v>
      </c>
      <c r="H65" s="44" t="n">
        <f aca="false">COS(E65*PI()/180)/$A$9</f>
        <v>0.332639949570855</v>
      </c>
      <c r="I65" s="44" t="n">
        <f aca="false">F65+G65+H65</f>
        <v>0</v>
      </c>
      <c r="J65" s="44" t="n">
        <f aca="false">$A$3/$A$6*COS(2*C65*PI()/180)/$A$9</f>
        <v>-0.0741969406669116</v>
      </c>
      <c r="K65" s="44" t="n">
        <f aca="false">$A$3/$A$6*COS(2*D65*PI()/180)/$A$9</f>
        <v>0.213641575926085</v>
      </c>
      <c r="L65" s="44" t="n">
        <f aca="false">$A$3/$A$6*COS(2*E65*PI()/180)/$A$9</f>
        <v>-0.139444635259173</v>
      </c>
      <c r="M65" s="52" t="n">
        <f aca="false">J65+K65+L65</f>
        <v>0</v>
      </c>
      <c r="N65" s="24"/>
      <c r="O65" s="24"/>
    </row>
    <row r="66" customFormat="false" ht="12.75" hidden="false" customHeight="false" outlineLevel="0" collapsed="false">
      <c r="C66" s="16" t="n">
        <v>310</v>
      </c>
      <c r="D66" s="41" t="n">
        <v>190</v>
      </c>
      <c r="E66" s="41" t="n">
        <v>70</v>
      </c>
      <c r="F66" s="44" t="n">
        <f aca="false">COS(C66*PI()/180)/$A$9</f>
        <v>0.505933740748027</v>
      </c>
      <c r="G66" s="44" t="n">
        <f aca="false">COS(D66*PI()/180)/$A$9</f>
        <v>-0.775135461372847</v>
      </c>
      <c r="H66" s="44" t="n">
        <f aca="false">COS(E66*PI()/180)/$A$9</f>
        <v>0.26920172062482</v>
      </c>
      <c r="I66" s="44" t="n">
        <f aca="false">F66+G66+H66</f>
        <v>0</v>
      </c>
      <c r="J66" s="44" t="n">
        <f aca="false">$A$3/$A$6*COS(2*C66*PI()/180)/$A$9</f>
        <v>-0.0376707740368449</v>
      </c>
      <c r="K66" s="44" t="n">
        <f aca="false">$A$3/$A$6*COS(2*D66*PI()/180)/$A$9</f>
        <v>0.203854419074954</v>
      </c>
      <c r="L66" s="44" t="n">
        <f aca="false">$A$3/$A$6*COS(2*E66*PI()/180)/$A$9</f>
        <v>-0.166183645038109</v>
      </c>
      <c r="M66" s="52" t="n">
        <f aca="false">J66+K66+L66</f>
        <v>0</v>
      </c>
      <c r="N66" s="24"/>
      <c r="O66" s="24"/>
    </row>
    <row r="67" customFormat="false" ht="12.75" hidden="false" customHeight="false" outlineLevel="0" collapsed="false">
      <c r="C67" s="16" t="n">
        <v>315</v>
      </c>
      <c r="D67" s="41" t="n">
        <v>195</v>
      </c>
      <c r="E67" s="41" t="n">
        <v>75</v>
      </c>
      <c r="F67" s="44" t="n">
        <f aca="false">COS(C67*PI()/180)/$A$9</f>
        <v>0.556558921676268</v>
      </c>
      <c r="G67" s="44" t="n">
        <f aca="false">COS(D67*PI()/180)/$A$9</f>
        <v>-0.760273625712656</v>
      </c>
      <c r="H67" s="44" t="n">
        <f aca="false">COS(E67*PI()/180)/$A$9</f>
        <v>0.203714704036388</v>
      </c>
      <c r="I67" s="44" t="n">
        <f aca="false">F67+G67+H67</f>
        <v>0</v>
      </c>
      <c r="J67" s="44" t="n">
        <f aca="false">$A$3/$A$6*COS(2*C67*PI()/180)/$A$9</f>
        <v>-9.29850673523298E-017</v>
      </c>
      <c r="K67" s="44" t="n">
        <f aca="false">$A$3/$A$6*COS(2*D67*PI()/180)/$A$9</f>
        <v>0.187873248855544</v>
      </c>
      <c r="L67" s="44" t="n">
        <f aca="false">$A$3/$A$6*COS(2*E67*PI()/180)/$A$9</f>
        <v>-0.187873248855544</v>
      </c>
      <c r="M67" s="52" t="n">
        <f aca="false">J67+K67+L67</f>
        <v>0</v>
      </c>
      <c r="N67" s="24"/>
      <c r="O67" s="24"/>
    </row>
    <row r="68" customFormat="false" ht="12.75" hidden="false" customHeight="false" outlineLevel="0" collapsed="false">
      <c r="C68" s="16" t="n">
        <v>320</v>
      </c>
      <c r="D68" s="41" t="n">
        <v>200</v>
      </c>
      <c r="E68" s="41" t="n">
        <v>80</v>
      </c>
      <c r="F68" s="44" t="n">
        <f aca="false">COS(C68*PI()/180)/$A$9</f>
        <v>0.602948353151088</v>
      </c>
      <c r="G68" s="44" t="n">
        <f aca="false">COS(D68*PI()/180)/$A$9</f>
        <v>-0.739625648695025</v>
      </c>
      <c r="H68" s="44" t="n">
        <f aca="false">COS(E68*PI()/180)/$A$9</f>
        <v>0.136677295543937</v>
      </c>
      <c r="I68" s="44" t="n">
        <f aca="false">F68+G68+H68</f>
        <v>0</v>
      </c>
      <c r="J68" s="44" t="n">
        <f aca="false">$A$3/$A$6*COS(2*C68*PI()/180)/$A$9</f>
        <v>0.0376707740368447</v>
      </c>
      <c r="K68" s="44" t="n">
        <f aca="false">$A$3/$A$6*COS(2*D68*PI()/180)/$A$9</f>
        <v>0.166183645038109</v>
      </c>
      <c r="L68" s="44" t="n">
        <f aca="false">$A$3/$A$6*COS(2*E68*PI()/180)/$A$9</f>
        <v>-0.203854419074954</v>
      </c>
      <c r="M68" s="52" t="n">
        <f aca="false">J68+K68+L68</f>
        <v>0</v>
      </c>
      <c r="N68" s="24"/>
      <c r="O68" s="24"/>
    </row>
    <row r="69" customFormat="false" ht="12.75" hidden="false" customHeight="false" outlineLevel="0" collapsed="false">
      <c r="C69" s="16" t="n">
        <v>325</v>
      </c>
      <c r="D69" s="41" t="n">
        <v>205</v>
      </c>
      <c r="E69" s="41" t="n">
        <v>85</v>
      </c>
      <c r="F69" s="44" t="n">
        <f aca="false">COS(C69*PI()/180)/$A$9</f>
        <v>0.644748983588259</v>
      </c>
      <c r="G69" s="44" t="n">
        <f aca="false">COS(D69*PI()/180)/$A$9</f>
        <v>-0.713348673892649</v>
      </c>
      <c r="H69" s="44" t="n">
        <f aca="false">COS(E69*PI()/180)/$A$9</f>
        <v>0.0685996903043895</v>
      </c>
      <c r="I69" s="44" t="n">
        <f aca="false">F69+G69+H69</f>
        <v>-2.63677968348475E-016</v>
      </c>
      <c r="J69" s="44" t="n">
        <f aca="false">$A$3/$A$6*COS(2*C69*PI()/180)/$A$9</f>
        <v>0.0741969406669114</v>
      </c>
      <c r="K69" s="44" t="n">
        <f aca="false">$A$3/$A$6*COS(2*D69*PI()/180)/$A$9</f>
        <v>0.139444635259173</v>
      </c>
      <c r="L69" s="44" t="n">
        <f aca="false">$A$3/$A$6*COS(2*E69*PI()/180)/$A$9</f>
        <v>-0.213641575926085</v>
      </c>
      <c r="M69" s="52" t="n">
        <f aca="false">J69+K69+L69</f>
        <v>0</v>
      </c>
      <c r="N69" s="24"/>
      <c r="O69" s="24"/>
    </row>
    <row r="70" customFormat="false" ht="12.75" hidden="false" customHeight="false" outlineLevel="0" collapsed="false">
      <c r="C70" s="16" t="n">
        <v>330</v>
      </c>
      <c r="D70" s="41" t="n">
        <v>210</v>
      </c>
      <c r="E70" s="41" t="n">
        <v>90</v>
      </c>
      <c r="F70" s="44" t="n">
        <f aca="false">COS(C70*PI()/180)/$A$9</f>
        <v>0.681642684950242</v>
      </c>
      <c r="G70" s="44" t="n">
        <f aca="false">COS(D70*PI()/180)/$A$9</f>
        <v>-0.681642684950243</v>
      </c>
      <c r="H70" s="44" t="n">
        <f aca="false">COS(E70*PI()/180)/$A$9</f>
        <v>4.8195556887746E-017</v>
      </c>
      <c r="I70" s="44" t="n">
        <f aca="false">F70+G70+H70</f>
        <v>4.8195556887746E-017</v>
      </c>
      <c r="J70" s="44" t="n">
        <f aca="false">$A$3/$A$6*COS(2*C70*PI()/180)/$A$9</f>
        <v>0.108468670800278</v>
      </c>
      <c r="K70" s="44" t="n">
        <f aca="false">$A$3/$A$6*COS(2*D70*PI()/180)/$A$9</f>
        <v>0.108468670800278</v>
      </c>
      <c r="L70" s="44" t="n">
        <f aca="false">$A$3/$A$6*COS(2*E70*PI()/180)/$A$9</f>
        <v>-0.216937341600556</v>
      </c>
      <c r="M70" s="52" t="n">
        <f aca="false">J70+K70+L70</f>
        <v>0</v>
      </c>
      <c r="N70" s="24"/>
      <c r="O70" s="24"/>
    </row>
    <row r="71" customFormat="false" ht="12.75" hidden="false" customHeight="false" outlineLevel="0" collapsed="false">
      <c r="C71" s="16" t="n">
        <v>335</v>
      </c>
      <c r="D71" s="41" t="n">
        <v>215</v>
      </c>
      <c r="E71" s="41" t="n">
        <v>95</v>
      </c>
      <c r="F71" s="44" t="n">
        <f aca="false">COS(C71*PI()/180)/$A$9</f>
        <v>0.713348673892648</v>
      </c>
      <c r="G71" s="44" t="n">
        <f aca="false">COS(D71*PI()/180)/$A$9</f>
        <v>-0.644748983588259</v>
      </c>
      <c r="H71" s="44" t="n">
        <f aca="false">COS(E71*PI()/180)/$A$9</f>
        <v>-0.0685996903043895</v>
      </c>
      <c r="I71" s="44" t="n">
        <f aca="false">F71+G71+H71</f>
        <v>-4.71844785465692E-016</v>
      </c>
      <c r="J71" s="44" t="n">
        <f aca="false">$A$3/$A$6*COS(2*C71*PI()/180)/$A$9</f>
        <v>0.139444635259173</v>
      </c>
      <c r="K71" s="44" t="n">
        <f aca="false">$A$3/$A$6*COS(2*D71*PI()/180)/$A$9</f>
        <v>0.0741969406669118</v>
      </c>
      <c r="L71" s="44" t="n">
        <f aca="false">$A$3/$A$6*COS(2*E71*PI()/180)/$A$9</f>
        <v>-0.213641575926085</v>
      </c>
      <c r="M71" s="52" t="n">
        <f aca="false">J71+K71+L71</f>
        <v>0</v>
      </c>
      <c r="N71" s="24"/>
      <c r="O71" s="24"/>
    </row>
    <row r="72" customFormat="false" ht="12.75" hidden="false" customHeight="false" outlineLevel="0" collapsed="false">
      <c r="C72" s="16" t="n">
        <v>340</v>
      </c>
      <c r="D72" s="41" t="n">
        <v>220</v>
      </c>
      <c r="E72" s="41" t="n">
        <v>100</v>
      </c>
      <c r="F72" s="44" t="n">
        <f aca="false">COS(C72*PI()/180)/$A$9</f>
        <v>0.739625648695025</v>
      </c>
      <c r="G72" s="44" t="n">
        <f aca="false">COS(D72*PI()/180)/$A$9</f>
        <v>-0.602948353151088</v>
      </c>
      <c r="H72" s="44" t="n">
        <f aca="false">COS(E72*PI()/180)/$A$9</f>
        <v>-0.136677295543937</v>
      </c>
      <c r="I72" s="44" t="n">
        <f aca="false">F72+G72+H72</f>
        <v>0</v>
      </c>
      <c r="J72" s="44" t="n">
        <f aca="false">$A$3/$A$6*COS(2*C72*PI()/180)/$A$9</f>
        <v>0.166183645038109</v>
      </c>
      <c r="K72" s="44" t="n">
        <f aca="false">$A$3/$A$6*COS(2*D72*PI()/180)/$A$9</f>
        <v>0.0376707740368449</v>
      </c>
      <c r="L72" s="44" t="n">
        <f aca="false">$A$3/$A$6*COS(2*E72*PI()/180)/$A$9</f>
        <v>-0.203854419074954</v>
      </c>
      <c r="M72" s="52" t="n">
        <f aca="false">J72+K72+L72</f>
        <v>0</v>
      </c>
      <c r="N72" s="24"/>
      <c r="O72" s="24"/>
    </row>
    <row r="73" customFormat="false" ht="12.75" hidden="false" customHeight="false" outlineLevel="0" collapsed="false">
      <c r="C73" s="16" t="n">
        <v>345</v>
      </c>
      <c r="D73" s="41" t="n">
        <v>225</v>
      </c>
      <c r="E73" s="41" t="n">
        <v>105</v>
      </c>
      <c r="F73" s="44" t="n">
        <f aca="false">COS(C73*PI()/180)/$A$9</f>
        <v>0.760273625712656</v>
      </c>
      <c r="G73" s="44" t="n">
        <f aca="false">COS(D73*PI()/180)/$A$9</f>
        <v>-0.556558921676268</v>
      </c>
      <c r="H73" s="44" t="n">
        <f aca="false">COS(E73*PI()/180)/$A$9</f>
        <v>-0.203714704036388</v>
      </c>
      <c r="I73" s="44" t="n">
        <f aca="false">F73+G73+H73</f>
        <v>0</v>
      </c>
      <c r="J73" s="44" t="n">
        <f aca="false">$A$3/$A$6*COS(2*C73*PI()/180)/$A$9</f>
        <v>0.187873248855544</v>
      </c>
      <c r="K73" s="44" t="n">
        <f aca="false">$A$3/$A$6*COS(2*D73*PI()/180)/$A$9</f>
        <v>6.64179052516641E-017</v>
      </c>
      <c r="L73" s="44" t="n">
        <f aca="false">$A$3/$A$6*COS(2*E73*PI()/180)/$A$9</f>
        <v>-0.187873248855544</v>
      </c>
      <c r="M73" s="52" t="n">
        <f aca="false">J73+K73+L73</f>
        <v>0</v>
      </c>
      <c r="N73" s="24"/>
      <c r="O73" s="24"/>
    </row>
    <row r="74" customFormat="false" ht="12.75" hidden="false" customHeight="false" outlineLevel="0" collapsed="false">
      <c r="C74" s="16" t="n">
        <v>350</v>
      </c>
      <c r="D74" s="41" t="n">
        <v>230</v>
      </c>
      <c r="E74" s="41" t="n">
        <v>110</v>
      </c>
      <c r="F74" s="44" t="n">
        <f aca="false">COS(C74*PI()/180)/$A$9</f>
        <v>0.775135461372847</v>
      </c>
      <c r="G74" s="44" t="n">
        <f aca="false">COS(D74*PI()/180)/$A$9</f>
        <v>-0.505933740748027</v>
      </c>
      <c r="H74" s="44" t="n">
        <f aca="false">COS(E74*PI()/180)/$A$9</f>
        <v>-0.26920172062482</v>
      </c>
      <c r="I74" s="44" t="n">
        <f aca="false">F74+G74+H74</f>
        <v>0</v>
      </c>
      <c r="J74" s="44" t="n">
        <f aca="false">$A$3/$A$6*COS(2*C74*PI()/180)/$A$9</f>
        <v>0.203854419074954</v>
      </c>
      <c r="K74" s="44" t="n">
        <f aca="false">$A$3/$A$6*COS(2*D74*PI()/180)/$A$9</f>
        <v>-0.0376707740368447</v>
      </c>
      <c r="L74" s="44" t="n">
        <f aca="false">$A$3/$A$6*COS(2*E74*PI()/180)/$A$9</f>
        <v>-0.166183645038109</v>
      </c>
      <c r="M74" s="52" t="n">
        <f aca="false">J74+K74+L74</f>
        <v>0</v>
      </c>
      <c r="N74" s="24"/>
      <c r="O74" s="24"/>
    </row>
    <row r="75" customFormat="false" ht="12.75" hidden="false" customHeight="false" outlineLevel="0" collapsed="false">
      <c r="C75" s="16" t="n">
        <v>355</v>
      </c>
      <c r="D75" s="41" t="n">
        <v>235</v>
      </c>
      <c r="E75" s="41" t="n">
        <v>115</v>
      </c>
      <c r="F75" s="44" t="n">
        <f aca="false">COS(C75*PI()/180)/$A$9</f>
        <v>0.784098048132402</v>
      </c>
      <c r="G75" s="44" t="n">
        <f aca="false">COS(D75*PI()/180)/$A$9</f>
        <v>-0.451458098561548</v>
      </c>
      <c r="H75" s="44" t="n">
        <f aca="false">COS(E75*PI()/180)/$A$9</f>
        <v>-0.332639949570855</v>
      </c>
      <c r="I75" s="44" t="n">
        <f aca="false">F75+G75+H75</f>
        <v>0</v>
      </c>
      <c r="J75" s="44" t="n">
        <f aca="false">$A$3/$A$6*COS(2*C75*PI()/180)/$A$9</f>
        <v>0.213641575926085</v>
      </c>
      <c r="K75" s="44" t="n">
        <f aca="false">$A$3/$A$6*COS(2*D75*PI()/180)/$A$9</f>
        <v>-0.0741969406669115</v>
      </c>
      <c r="L75" s="44" t="n">
        <f aca="false">$A$3/$A$6*COS(2*E75*PI()/180)/$A$9</f>
        <v>-0.139444635259173</v>
      </c>
      <c r="M75" s="52" t="n">
        <f aca="false">J75+K75+L75</f>
        <v>0</v>
      </c>
      <c r="N75" s="24"/>
      <c r="O75" s="24"/>
    </row>
    <row r="76" customFormat="false" ht="12.75" hidden="false" customHeight="false" outlineLevel="0" collapsed="false">
      <c r="C76" s="19" t="n">
        <v>360</v>
      </c>
      <c r="D76" s="37" t="n">
        <v>240</v>
      </c>
      <c r="E76" s="37" t="n">
        <v>120</v>
      </c>
      <c r="F76" s="32" t="n">
        <f aca="false">COS(C76*PI()/180)/$A$9</f>
        <v>0.787093175294324</v>
      </c>
      <c r="G76" s="32" t="n">
        <f aca="false">COS(D76*PI()/180)/$A$9</f>
        <v>-0.393546587647162</v>
      </c>
      <c r="H76" s="32" t="n">
        <f aca="false">COS(E76*PI()/180)/$A$9</f>
        <v>-0.393546587647162</v>
      </c>
      <c r="I76" s="32" t="n">
        <f aca="false">F76+G76+H76</f>
        <v>0</v>
      </c>
      <c r="J76" s="32" t="n">
        <f aca="false">$A$3/$A$6*COS(2*C76*PI()/180)/$A$9</f>
        <v>0.216937341600556</v>
      </c>
      <c r="K76" s="32" t="n">
        <f aca="false">$A$3/$A$6*COS(2*D76*PI()/180)/$A$9</f>
        <v>-0.108468670800278</v>
      </c>
      <c r="L76" s="32" t="n">
        <f aca="false">$A$3/$A$6*COS(2*E76*PI()/180)/$A$9</f>
        <v>-0.108468670800278</v>
      </c>
      <c r="M76" s="53" t="n">
        <f aca="false">J76+K76+L76</f>
        <v>0</v>
      </c>
      <c r="N76" s="24"/>
      <c r="O76" s="24"/>
    </row>
    <row r="77" customFormat="false" ht="12.75" hidden="false" customHeight="false" outlineLevel="0" collapsed="false">
      <c r="C77" s="1"/>
      <c r="D77" s="1"/>
      <c r="E77" s="1"/>
      <c r="F77" s="24"/>
      <c r="I77" s="24"/>
      <c r="K77" s="24"/>
      <c r="L77" s="24"/>
      <c r="M77" s="24"/>
    </row>
    <row r="78" customFormat="false" ht="12.75" hidden="false" customHeight="false" outlineLevel="0" collapsed="false">
      <c r="C78" s="1"/>
      <c r="D78" s="1"/>
      <c r="E78" s="1"/>
      <c r="F78" s="24"/>
      <c r="I78" s="24"/>
      <c r="K78" s="24"/>
      <c r="L78" s="24"/>
      <c r="M78" s="24"/>
    </row>
    <row r="79" customFormat="false" ht="12.75" hidden="false" customHeight="false" outlineLevel="0" collapsed="false">
      <c r="C79" s="1"/>
      <c r="D79" s="1"/>
      <c r="E79" s="1"/>
      <c r="F79" s="24"/>
      <c r="I79" s="24"/>
      <c r="K79" s="24"/>
      <c r="L79" s="24"/>
      <c r="M79" s="24"/>
    </row>
    <row r="80" customFormat="false" ht="12.75" hidden="false" customHeight="false" outlineLevel="0" collapsed="false">
      <c r="C80" s="1"/>
      <c r="D80" s="1"/>
      <c r="E80" s="1"/>
      <c r="F80" s="24"/>
      <c r="I80" s="24"/>
      <c r="K80" s="24"/>
      <c r="L80" s="24"/>
      <c r="M80" s="24"/>
    </row>
    <row r="81" customFormat="false" ht="12.75" hidden="false" customHeight="false" outlineLevel="0" collapsed="false">
      <c r="C81" s="1"/>
      <c r="D81" s="1"/>
      <c r="E81" s="1"/>
      <c r="F81" s="24"/>
      <c r="I81" s="24"/>
      <c r="K81" s="24"/>
      <c r="L81" s="24"/>
      <c r="M81" s="24"/>
    </row>
    <row r="82" customFormat="false" ht="12.75" hidden="false" customHeight="false" outlineLevel="0" collapsed="false">
      <c r="C82" s="1"/>
      <c r="D82" s="1"/>
      <c r="E82" s="1"/>
      <c r="F82" s="24"/>
      <c r="I82" s="24"/>
      <c r="K82" s="24"/>
      <c r="L82" s="24"/>
      <c r="M82" s="24"/>
    </row>
    <row r="83" customFormat="false" ht="12.75" hidden="false" customHeight="false" outlineLevel="0" collapsed="false">
      <c r="C83" s="1"/>
      <c r="D83" s="1"/>
      <c r="E83" s="1"/>
      <c r="F83" s="24"/>
      <c r="I83" s="24"/>
      <c r="K83" s="24"/>
      <c r="L83" s="24"/>
      <c r="M83" s="24"/>
    </row>
    <row r="84" customFormat="false" ht="12.75" hidden="false" customHeight="false" outlineLevel="0" collapsed="false">
      <c r="C84" s="1"/>
      <c r="D84" s="1"/>
      <c r="E84" s="1"/>
      <c r="F84" s="24"/>
      <c r="I84" s="24"/>
      <c r="K84" s="24"/>
      <c r="L84" s="24"/>
      <c r="M84" s="24"/>
    </row>
    <row r="85" customFormat="false" ht="12.75" hidden="false" customHeight="false" outlineLevel="0" collapsed="false">
      <c r="C85" s="1"/>
      <c r="D85" s="1"/>
      <c r="E85" s="1"/>
      <c r="F85" s="24"/>
      <c r="I85" s="24"/>
      <c r="K85" s="24"/>
      <c r="L85" s="24"/>
      <c r="M85" s="24"/>
    </row>
    <row r="86" customFormat="false" ht="12.75" hidden="false" customHeight="false" outlineLevel="0" collapsed="false">
      <c r="C86" s="1"/>
      <c r="D86" s="1"/>
      <c r="E86" s="1"/>
      <c r="F86" s="24"/>
      <c r="I86" s="24"/>
      <c r="K86" s="24"/>
      <c r="L86" s="24"/>
      <c r="M86" s="24"/>
    </row>
    <row r="87" customFormat="false" ht="12.75" hidden="false" customHeight="false" outlineLevel="0" collapsed="false">
      <c r="C87" s="1"/>
      <c r="D87" s="1"/>
      <c r="E87" s="1"/>
      <c r="F87" s="24"/>
      <c r="I87" s="24"/>
      <c r="K87" s="24"/>
      <c r="L87" s="24"/>
      <c r="M87" s="24"/>
    </row>
    <row r="88" customFormat="false" ht="12.75" hidden="false" customHeight="false" outlineLevel="0" collapsed="false">
      <c r="C88" s="1"/>
      <c r="D88" s="1"/>
      <c r="E88" s="1"/>
      <c r="F88" s="24"/>
      <c r="I88" s="24"/>
      <c r="K88" s="24"/>
      <c r="L88" s="24"/>
      <c r="M88" s="24"/>
    </row>
    <row r="89" customFormat="false" ht="12.75" hidden="false" customHeight="false" outlineLevel="0" collapsed="false">
      <c r="C89" s="1"/>
      <c r="D89" s="1"/>
      <c r="E89" s="1"/>
      <c r="F89" s="24"/>
      <c r="I89" s="24"/>
      <c r="K89" s="24"/>
      <c r="L89" s="24"/>
      <c r="M89" s="24"/>
    </row>
    <row r="90" customFormat="false" ht="12.75" hidden="false" customHeight="false" outlineLevel="0" collapsed="false">
      <c r="C90" s="1"/>
      <c r="D90" s="1"/>
      <c r="E90" s="1"/>
      <c r="F90" s="24"/>
      <c r="I90" s="24"/>
      <c r="K90" s="24"/>
      <c r="L90" s="24"/>
      <c r="M90" s="24"/>
    </row>
    <row r="91" customFormat="false" ht="12.75" hidden="false" customHeight="false" outlineLevel="0" collapsed="false">
      <c r="C91" s="1"/>
      <c r="D91" s="1"/>
      <c r="E91" s="1"/>
      <c r="F91" s="24"/>
      <c r="I91" s="24"/>
      <c r="K91" s="24"/>
      <c r="L91" s="24"/>
      <c r="M91" s="24"/>
    </row>
    <row r="92" customFormat="false" ht="12.75" hidden="false" customHeight="false" outlineLevel="0" collapsed="false">
      <c r="C92" s="1"/>
      <c r="D92" s="1"/>
      <c r="E92" s="1"/>
      <c r="F92" s="24"/>
      <c r="I92" s="24"/>
      <c r="K92" s="24"/>
      <c r="L92" s="24"/>
      <c r="M92" s="24"/>
    </row>
    <row r="93" customFormat="false" ht="12.75" hidden="false" customHeight="false" outlineLevel="0" collapsed="false">
      <c r="C93" s="1"/>
      <c r="D93" s="1"/>
      <c r="E93" s="1"/>
      <c r="F93" s="24"/>
      <c r="I93" s="24"/>
      <c r="K93" s="24"/>
      <c r="L93" s="24"/>
      <c r="M93" s="24"/>
    </row>
    <row r="94" customFormat="false" ht="12.75" hidden="false" customHeight="false" outlineLevel="0" collapsed="false">
      <c r="C94" s="1"/>
      <c r="D94" s="1"/>
      <c r="E94" s="1"/>
      <c r="F94" s="24"/>
      <c r="I94" s="24"/>
      <c r="K94" s="24"/>
      <c r="L94" s="24"/>
      <c r="M94" s="24"/>
    </row>
    <row r="95" customFormat="false" ht="12.75" hidden="false" customHeight="false" outlineLevel="0" collapsed="false">
      <c r="C95" s="1"/>
      <c r="D95" s="1"/>
      <c r="E95" s="1"/>
      <c r="F95" s="24"/>
      <c r="I95" s="24"/>
      <c r="K95" s="24"/>
      <c r="L95" s="24"/>
      <c r="M95" s="24"/>
    </row>
    <row r="96" customFormat="false" ht="12.75" hidden="false" customHeight="false" outlineLevel="0" collapsed="false">
      <c r="C96" s="1"/>
      <c r="D96" s="1"/>
      <c r="E96" s="1"/>
      <c r="F96" s="24"/>
      <c r="I96" s="24"/>
      <c r="K96" s="24"/>
      <c r="L96" s="24"/>
      <c r="M96" s="24"/>
    </row>
    <row r="97" customFormat="false" ht="12.75" hidden="false" customHeight="false" outlineLevel="0" collapsed="false">
      <c r="C97" s="1"/>
      <c r="D97" s="1"/>
      <c r="E97" s="1"/>
      <c r="F97" s="24"/>
      <c r="I97" s="24"/>
      <c r="K97" s="24"/>
      <c r="L97" s="24"/>
      <c r="M97" s="24"/>
    </row>
    <row r="98" customFormat="false" ht="12.75" hidden="false" customHeight="false" outlineLevel="0" collapsed="false">
      <c r="C98" s="1"/>
      <c r="D98" s="1"/>
      <c r="E98" s="1"/>
      <c r="F98" s="24"/>
      <c r="I98" s="24"/>
      <c r="K98" s="24"/>
      <c r="L98" s="24"/>
      <c r="M98" s="24"/>
    </row>
    <row r="99" customFormat="false" ht="12.75" hidden="false" customHeight="false" outlineLevel="0" collapsed="false">
      <c r="C99" s="1"/>
      <c r="D99" s="1"/>
      <c r="E99" s="1"/>
      <c r="F99" s="24"/>
      <c r="I99" s="24"/>
      <c r="K99" s="24"/>
      <c r="L99" s="24"/>
      <c r="M99" s="24"/>
    </row>
    <row r="100" customFormat="false" ht="12.75" hidden="false" customHeight="false" outlineLevel="0" collapsed="false">
      <c r="C100" s="1"/>
      <c r="D100" s="1"/>
      <c r="E100" s="1"/>
      <c r="F100" s="24"/>
      <c r="I100" s="24"/>
      <c r="K100" s="24"/>
      <c r="L100" s="24"/>
      <c r="M100" s="24"/>
    </row>
    <row r="101" customFormat="false" ht="12.75" hidden="false" customHeight="false" outlineLevel="0" collapsed="false">
      <c r="C101" s="1"/>
      <c r="D101" s="1"/>
      <c r="E101" s="1"/>
      <c r="F101" s="24"/>
      <c r="I101" s="24"/>
    </row>
    <row r="102" customFormat="false" ht="12.75" hidden="false" customHeight="false" outlineLevel="0" collapsed="false">
      <c r="C102" s="1"/>
      <c r="D102" s="1"/>
      <c r="E102" s="1"/>
      <c r="F102" s="24"/>
      <c r="I102" s="24"/>
    </row>
    <row r="103" customFormat="false" ht="12.75" hidden="false" customHeight="false" outlineLevel="0" collapsed="false">
      <c r="C103" s="1"/>
      <c r="D103" s="1"/>
      <c r="E103" s="1"/>
      <c r="F103" s="24"/>
      <c r="I103" s="24"/>
    </row>
    <row r="104" customFormat="false" ht="12.75" hidden="false" customHeight="false" outlineLevel="0" collapsed="false">
      <c r="C104" s="1"/>
      <c r="D104" s="1"/>
      <c r="E104" s="1"/>
      <c r="F104" s="24"/>
      <c r="I104" s="24"/>
    </row>
    <row r="105" customFormat="false" ht="12.75" hidden="false" customHeight="false" outlineLevel="0" collapsed="false">
      <c r="C105" s="1"/>
      <c r="D105" s="1"/>
      <c r="E105" s="1"/>
      <c r="F105" s="24"/>
      <c r="I105" s="24"/>
    </row>
    <row r="106" customFormat="false" ht="12.75" hidden="false" customHeight="false" outlineLevel="0" collapsed="false">
      <c r="C106" s="1"/>
      <c r="D106" s="1"/>
      <c r="E106" s="1"/>
      <c r="F106" s="24"/>
      <c r="I106" s="24"/>
    </row>
    <row r="107" customFormat="false" ht="12.75" hidden="false" customHeight="false" outlineLevel="0" collapsed="false">
      <c r="C107" s="1"/>
      <c r="D107" s="1"/>
      <c r="E107" s="1"/>
      <c r="F107" s="24"/>
      <c r="I107" s="24"/>
    </row>
    <row r="108" customFormat="false" ht="12.75" hidden="false" customHeight="false" outlineLevel="0" collapsed="false">
      <c r="C108" s="1"/>
      <c r="D108" s="1"/>
      <c r="E108" s="1"/>
      <c r="F108" s="24"/>
      <c r="I108" s="24"/>
    </row>
    <row r="109" customFormat="false" ht="12.75" hidden="false" customHeight="false" outlineLevel="0" collapsed="false">
      <c r="C109" s="1"/>
      <c r="D109" s="1"/>
      <c r="E109" s="1"/>
      <c r="F109" s="24"/>
      <c r="I109" s="24"/>
    </row>
    <row r="110" customFormat="false" ht="12.75" hidden="false" customHeight="false" outlineLevel="0" collapsed="false">
      <c r="C110" s="1"/>
      <c r="D110" s="1"/>
      <c r="E110" s="1"/>
      <c r="F110" s="24"/>
      <c r="I110" s="24"/>
    </row>
    <row r="111" customFormat="false" ht="12.75" hidden="false" customHeight="false" outlineLevel="0" collapsed="false">
      <c r="C111" s="1"/>
      <c r="D111" s="1"/>
      <c r="E111" s="1"/>
      <c r="F111" s="24"/>
      <c r="I111" s="24"/>
    </row>
    <row r="112" customFormat="false" ht="12.75" hidden="false" customHeight="false" outlineLevel="0" collapsed="false">
      <c r="C112" s="1"/>
      <c r="D112" s="1"/>
      <c r="E112" s="1"/>
      <c r="F112" s="24"/>
      <c r="I112" s="24"/>
    </row>
    <row r="113" customFormat="false" ht="12.75" hidden="false" customHeight="false" outlineLevel="0" collapsed="false">
      <c r="C113" s="1"/>
      <c r="D113" s="1"/>
      <c r="E113" s="1"/>
      <c r="F113" s="24"/>
      <c r="I113" s="24"/>
    </row>
    <row r="114" customFormat="false" ht="12.75" hidden="false" customHeight="false" outlineLevel="0" collapsed="false">
      <c r="C114" s="1"/>
      <c r="D114" s="1"/>
      <c r="E114" s="1"/>
      <c r="F114" s="24"/>
      <c r="I114" s="24"/>
    </row>
    <row r="115" customFormat="false" ht="12.75" hidden="false" customHeight="false" outlineLevel="0" collapsed="false">
      <c r="C115" s="1"/>
      <c r="D115" s="1"/>
      <c r="E115" s="1"/>
      <c r="F115" s="24"/>
      <c r="I115" s="24"/>
    </row>
    <row r="116" customFormat="false" ht="12.75" hidden="false" customHeight="false" outlineLevel="0" collapsed="false">
      <c r="C116" s="1"/>
      <c r="D116" s="1"/>
      <c r="E116" s="1"/>
      <c r="F116" s="24"/>
      <c r="I116" s="24"/>
    </row>
    <row r="117" customFormat="false" ht="12.75" hidden="false" customHeight="false" outlineLevel="0" collapsed="false">
      <c r="C117" s="1"/>
      <c r="D117" s="1"/>
      <c r="E117" s="1"/>
      <c r="F117" s="24"/>
      <c r="I117" s="24"/>
    </row>
    <row r="118" customFormat="false" ht="12.75" hidden="false" customHeight="false" outlineLevel="0" collapsed="false">
      <c r="C118" s="1"/>
      <c r="D118" s="1"/>
      <c r="E118" s="1"/>
      <c r="F118" s="24"/>
      <c r="I118" s="24"/>
    </row>
    <row r="119" customFormat="false" ht="12.75" hidden="false" customHeight="false" outlineLevel="0" collapsed="false">
      <c r="C119" s="1"/>
      <c r="D119" s="1"/>
      <c r="E119" s="1"/>
      <c r="F119" s="24"/>
      <c r="I119" s="24"/>
    </row>
    <row r="120" customFormat="false" ht="12.75" hidden="false" customHeight="false" outlineLevel="0" collapsed="false">
      <c r="C120" s="1"/>
      <c r="D120" s="1"/>
      <c r="E120" s="1"/>
      <c r="F120" s="24"/>
      <c r="I120" s="24"/>
    </row>
    <row r="121" customFormat="false" ht="12.75" hidden="false" customHeight="false" outlineLevel="0" collapsed="false">
      <c r="C121" s="1"/>
      <c r="D121" s="1"/>
      <c r="E121" s="1"/>
      <c r="F121" s="24"/>
      <c r="I121" s="24"/>
    </row>
    <row r="122" customFormat="false" ht="12.75" hidden="false" customHeight="false" outlineLevel="0" collapsed="false">
      <c r="C122" s="1"/>
      <c r="D122" s="1"/>
      <c r="E122" s="1"/>
      <c r="F122" s="24"/>
      <c r="I122" s="24"/>
    </row>
    <row r="123" customFormat="false" ht="12.75" hidden="false" customHeight="false" outlineLevel="0" collapsed="false">
      <c r="E123" s="1"/>
      <c r="I123" s="24"/>
    </row>
    <row r="124" customFormat="false" ht="12.75" hidden="false" customHeight="false" outlineLevel="0" collapsed="false">
      <c r="E124" s="1"/>
      <c r="I124" s="24"/>
    </row>
  </sheetData>
  <mergeCells count="3">
    <mergeCell ref="C2:E2"/>
    <mergeCell ref="F2:I2"/>
    <mergeCell ref="J2:M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7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4" activeCellId="0" sqref="F14"/>
    </sheetView>
  </sheetViews>
  <sheetFormatPr defaultColWidth="11.41796875" defaultRowHeight="14.65" zeroHeight="false" outlineLevelRow="0" outlineLevelCol="0"/>
  <cols>
    <col collapsed="false" customWidth="false" hidden="false" outlineLevel="0" max="1" min="1" style="1" width="11.43"/>
    <col collapsed="false" customWidth="true" hidden="false" outlineLevel="0" max="2" min="2" style="1" width="9.99"/>
    <col collapsed="false" customWidth="true" hidden="false" outlineLevel="0" max="3" min="3" style="1" width="14.56"/>
    <col collapsed="false" customWidth="true" hidden="false" outlineLevel="0" max="4" min="4" style="1" width="7.56"/>
    <col collapsed="false" customWidth="true" hidden="false" outlineLevel="0" max="5" min="5" style="1" width="6.56"/>
    <col collapsed="false" customWidth="true" hidden="false" outlineLevel="0" max="6" min="6" style="1" width="7.42"/>
    <col collapsed="false" customWidth="true" hidden="false" outlineLevel="0" max="7" min="7" style="1" width="12.7"/>
    <col collapsed="false" customWidth="true" hidden="false" outlineLevel="0" max="8" min="8" style="1" width="12.15"/>
    <col collapsed="false" customWidth="true" hidden="false" outlineLevel="0" max="9" min="9" style="1" width="11.12"/>
    <col collapsed="false" customWidth="true" hidden="false" outlineLevel="0" max="10" min="10" style="1" width="9.41"/>
    <col collapsed="false" customWidth="true" hidden="false" outlineLevel="0" max="11" min="11" style="1" width="13.22"/>
    <col collapsed="false" customWidth="true" hidden="false" outlineLevel="0" max="12" min="12" style="1" width="5.41"/>
    <col collapsed="false" customWidth="true" hidden="false" outlineLevel="0" max="13" min="13" style="1" width="5.28"/>
    <col collapsed="false" customWidth="true" hidden="false" outlineLevel="0" max="14" min="14" style="1" width="12.7"/>
    <col collapsed="false" customWidth="true" hidden="false" outlineLevel="0" max="15" min="15" style="1" width="6.56"/>
    <col collapsed="false" customWidth="true" hidden="false" outlineLevel="0" max="16" min="16" style="1" width="4.85"/>
    <col collapsed="false" customWidth="true" hidden="false" outlineLevel="0" max="17" min="17" style="54" width="5.35"/>
    <col collapsed="false" customWidth="true" hidden="false" outlineLevel="0" max="18" min="18" style="1" width="6.99"/>
    <col collapsed="false" customWidth="true" hidden="false" outlineLevel="0" max="19" min="19" style="1" width="4.56"/>
    <col collapsed="false" customWidth="false" hidden="false" outlineLevel="0" max="258" min="20" style="1" width="11.43"/>
  </cols>
  <sheetData>
    <row r="1" customFormat="false" ht="24.05" hidden="false" customHeight="false" outlineLevel="0" collapsed="false">
      <c r="A1" s="2" t="s">
        <v>0</v>
      </c>
      <c r="B1" s="3" t="s">
        <v>1</v>
      </c>
      <c r="C1" s="3" t="s">
        <v>2</v>
      </c>
      <c r="D1" s="4" t="s">
        <v>3</v>
      </c>
      <c r="E1" s="4"/>
      <c r="H1" s="5" t="s">
        <v>4</v>
      </c>
      <c r="I1" s="6" t="s">
        <v>39</v>
      </c>
      <c r="J1" s="6" t="s">
        <v>40</v>
      </c>
      <c r="K1" s="6" t="s">
        <v>7</v>
      </c>
      <c r="L1" s="6" t="s">
        <v>8</v>
      </c>
      <c r="M1" s="7" t="s">
        <v>41</v>
      </c>
      <c r="N1" s="17"/>
      <c r="O1" s="17"/>
      <c r="P1" s="55" t="s">
        <v>42</v>
      </c>
      <c r="Q1" s="54" t="s">
        <v>43</v>
      </c>
      <c r="R1" s="18" t="s">
        <v>44</v>
      </c>
      <c r="S1" s="18" t="s">
        <v>45</v>
      </c>
    </row>
    <row r="2" customFormat="false" ht="14.65" hidden="false" customHeight="false" outlineLevel="0" collapsed="false">
      <c r="A2" s="8" t="n">
        <v>0</v>
      </c>
      <c r="B2" s="9" t="n">
        <f aca="false">$H$2*(1+$I$2/$H$2-COS(A2/180*PI())-SQRT(($I$2/$H$2)^2-(SIN(A2/180*PI())^2)))</f>
        <v>0</v>
      </c>
      <c r="C2" s="9" t="n">
        <f aca="false">2*PI()*$J$2/60*$H$2/1000*(SIN(A2/180*PI())+$H$2/2/$I$2*SIN(2*A2/180*PI()))</f>
        <v>0</v>
      </c>
      <c r="D2" s="10" t="n">
        <f aca="false">H$2*(2*PI()*J$2/60)^2*(COS(A2*PI()/180)+H$2/I$2*COS(2*PI()/180*A2))/1000</f>
        <v>39416.7180456309</v>
      </c>
      <c r="E2" s="11" t="n">
        <f aca="false">D2/1000</f>
        <v>39.4167180456309</v>
      </c>
      <c r="H2" s="19" t="n">
        <f aca="false">Kinematik!H2</f>
        <v>39</v>
      </c>
      <c r="I2" s="56" t="n">
        <f aca="false">Kinematik!I2</f>
        <v>141.5</v>
      </c>
      <c r="J2" s="56" t="n">
        <f aca="false">Kinematik!J2</f>
        <v>8500</v>
      </c>
      <c r="K2" s="56" t="n">
        <f aca="false">Kinematik!K2</f>
        <v>0</v>
      </c>
      <c r="L2" s="14" t="n">
        <f aca="false">MAX(C2:C74)</f>
        <v>35.9237228767977</v>
      </c>
      <c r="M2" s="15" t="n">
        <f aca="false">H2*J2/15000</f>
        <v>22.1</v>
      </c>
      <c r="N2" s="17"/>
      <c r="O2" s="17"/>
      <c r="P2" s="1" t="n">
        <v>0</v>
      </c>
      <c r="Q2" s="54" t="n">
        <v>0</v>
      </c>
      <c r="R2" s="18" t="n">
        <v>0</v>
      </c>
      <c r="S2" s="18" t="n">
        <f aca="false">(D2-Kinematik!D2)/Kinematik!D2*100</f>
        <v>0</v>
      </c>
    </row>
    <row r="3" customFormat="false" ht="14.65" hidden="false" customHeight="false" outlineLevel="0" collapsed="false">
      <c r="A3" s="16" t="n">
        <v>5</v>
      </c>
      <c r="B3" s="57" t="n">
        <f aca="false">$H$2*(1+$I$2/$H$2-COS(A3/180*PI())-SQRT(($I$2/$H$2)^2-(SIN(A3/180*PI())^2)))</f>
        <v>0.189238474287383</v>
      </c>
      <c r="C3" s="57" t="n">
        <f aca="false">2*PI()*$J$2/60*$H$2/1000*(SIN(A3/180*PI())+$H$2/2/$I$2*SIN(2*A3/180*PI()))</f>
        <v>3.85630790295137</v>
      </c>
      <c r="D3" s="10" t="n">
        <f aca="false">H$2*(2*PI()*J$2/60)^2*(COS(A3*PI()/180)+H$2/I$2*COS(2*PI()/180*A3))/1000</f>
        <v>39169.7471169442</v>
      </c>
      <c r="E3" s="58" t="n">
        <f aca="false">D3/1000</f>
        <v>39.1697471169442</v>
      </c>
      <c r="G3" s="17"/>
      <c r="H3" s="17"/>
      <c r="I3" s="17"/>
      <c r="J3" s="17"/>
      <c r="K3" s="17"/>
      <c r="L3" s="17"/>
      <c r="M3" s="17"/>
      <c r="N3" s="17"/>
      <c r="O3" s="17"/>
      <c r="P3" s="1" t="n">
        <v>5</v>
      </c>
      <c r="Q3" s="54" t="n">
        <f aca="false">(B3-Kinematik!B3)/Kinematik!B3*100</f>
        <v>0</v>
      </c>
      <c r="R3" s="18" t="n">
        <f aca="false">(C3-Kinematik!C3)/Kinematik!C3*100</f>
        <v>-0.00621767769784639</v>
      </c>
      <c r="S3" s="18" t="n">
        <f aca="false">(D3-Kinematik!D3)/Kinematik!D3*100</f>
        <v>-0.0186392482056718</v>
      </c>
    </row>
    <row r="4" customFormat="false" ht="14.65" hidden="false" customHeight="false" outlineLevel="0" collapsed="false">
      <c r="A4" s="16" t="n">
        <v>10</v>
      </c>
      <c r="B4" s="57" t="n">
        <f aca="false">$H$2*(1+$I$2/$H$2-COS(A4/180*PI())-SQRT(($I$2/$H$2)^2-(SIN(A4/180*PI())^2)))</f>
        <v>0.754653308692164</v>
      </c>
      <c r="C4" s="57" t="n">
        <f aca="false">2*PI()*$J$2/60*$H$2/1000*(SIN(A4/180*PI())+$H$2/2/$I$2*SIN(2*A4/180*PI()))</f>
        <v>7.66434799182797</v>
      </c>
      <c r="D4" s="10" t="n">
        <f aca="false">H$2*(2*PI()*J$2/60)^2*(COS(A4*PI()/180)+H$2/I$2*COS(2*PI()/180*A4))/1000</f>
        <v>38433.660568882</v>
      </c>
      <c r="E4" s="58" t="n">
        <f aca="false">D4/1000</f>
        <v>38.433660568882</v>
      </c>
      <c r="P4" s="1" t="n">
        <v>10</v>
      </c>
      <c r="Q4" s="54" t="n">
        <f aca="false">(B4-Kinematik!B4)/Kinematik!B4*100</f>
        <v>-2.29502461390744E-012</v>
      </c>
      <c r="R4" s="18" t="n">
        <f aca="false">(C4-Kinematik!C4)/Kinematik!C4*100</f>
        <v>-0.0244869179269326</v>
      </c>
      <c r="S4" s="18" t="n">
        <f aca="false">(D4-Kinematik!D4)/Kinematik!D4*100</f>
        <v>-0.07323434296925</v>
      </c>
    </row>
    <row r="5" customFormat="false" ht="14.65" hidden="false" customHeight="false" outlineLevel="0" collapsed="false">
      <c r="A5" s="16" t="n">
        <v>15</v>
      </c>
      <c r="B5" s="57" t="n">
        <f aca="false">$H$2*(1+$I$2/$H$2-COS(A5/180*PI())-SQRT(($I$2/$H$2)^2-(SIN(A5/180*PI())^2)))</f>
        <v>1.68937910269306</v>
      </c>
      <c r="C5" s="57" t="n">
        <f aca="false">2*PI()*$J$2/60*$H$2/1000*(SIN(A5/180*PI())+$H$2/2/$I$2*SIN(2*A5/180*PI()))</f>
        <v>11.3767946434727</v>
      </c>
      <c r="D5" s="10" t="n">
        <f aca="false">H$2*(2*PI()*J$2/60)^2*(COS(A5*PI()/180)+H$2/I$2*COS(2*PI()/180*A5))/1000</f>
        <v>37222.8108526843</v>
      </c>
      <c r="E5" s="58" t="n">
        <f aca="false">D5/1000</f>
        <v>37.2228108526843</v>
      </c>
      <c r="P5" s="1" t="n">
        <v>15</v>
      </c>
      <c r="Q5" s="54" t="n">
        <f aca="false">(B5-Kinematik!B5)/Kinematik!B5*100</f>
        <v>1.02519790593736E-012</v>
      </c>
      <c r="R5" s="18" t="n">
        <f aca="false">(C5-Kinematik!C5)/Kinematik!C5*100</f>
        <v>-0.053671957143923</v>
      </c>
      <c r="S5" s="18" t="n">
        <f aca="false">(D5-Kinematik!D5)/Kinematik!D5*100</f>
        <v>-0.159819189359722</v>
      </c>
    </row>
    <row r="6" customFormat="false" ht="14.65" hidden="false" customHeight="false" outlineLevel="0" collapsed="false">
      <c r="A6" s="16" t="n">
        <v>20</v>
      </c>
      <c r="B6" s="57" t="n">
        <f aca="false">$H$2*(1+$I$2/$H$2-COS(A6/180*PI())-SQRT(($I$2/$H$2)^2-(SIN(A6/180*PI())^2)))</f>
        <v>2.98209462905791</v>
      </c>
      <c r="C6" s="57" t="n">
        <f aca="false">2*PI()*$J$2/60*$H$2/1000*(SIN(A6/180*PI())+$H$2/2/$I$2*SIN(2*A6/180*PI()))</f>
        <v>14.9481819795871</v>
      </c>
      <c r="D6" s="10" t="n">
        <f aca="false">H$2*(2*PI()*J$2/60)^2*(COS(A6*PI()/180)+H$2/I$2*COS(2*PI()/180*A6))/1000</f>
        <v>35560.7015258972</v>
      </c>
      <c r="E6" s="58" t="n">
        <f aca="false">D6/1000</f>
        <v>35.5607015258972</v>
      </c>
      <c r="P6" s="1" t="n">
        <v>20</v>
      </c>
      <c r="Q6" s="54" t="n">
        <f aca="false">(B6-Kinematik!B6)/Kinematik!B6*100</f>
        <v>0</v>
      </c>
      <c r="R6" s="18" t="n">
        <f aca="false">(C6-Kinematik!C6)/Kinematik!C6*100</f>
        <v>-0.0919318527289672</v>
      </c>
      <c r="S6" s="18" t="n">
        <f aca="false">(D6-Kinematik!D6)/Kinematik!D6*100</f>
        <v>-0.271782294382116</v>
      </c>
    </row>
    <row r="7" customFormat="false" ht="14.65" hidden="false" customHeight="false" outlineLevel="0" collapsed="false">
      <c r="A7" s="16" t="n">
        <v>25</v>
      </c>
      <c r="B7" s="57" t="n">
        <f aca="false">$H$2*(1+$I$2/$H$2-COS(A7/180*PI())-SQRT(($I$2/$H$2)^2-(SIN(A7/180*PI())^2)))</f>
        <v>4.61720405113424</v>
      </c>
      <c r="C7" s="57" t="n">
        <f aca="false">2*PI()*$J$2/60*$H$2/1000*(SIN(A7/180*PI())+$H$2/2/$I$2*SIN(2*A7/180*PI()))</f>
        <v>18.3357728649257</v>
      </c>
      <c r="D7" s="10" t="n">
        <f aca="false">H$2*(2*PI()*J$2/60)^2*(COS(A7*PI()/180)+H$2/I$2*COS(2*PI()/180*A7))/1000</f>
        <v>33479.3742345556</v>
      </c>
      <c r="E7" s="58" t="n">
        <f aca="false">D7/1000</f>
        <v>33.4793742345556</v>
      </c>
      <c r="P7" s="1" t="n">
        <v>25</v>
      </c>
      <c r="Q7" s="54" t="n">
        <f aca="false">(B7-Kinematik!B7)/Kinematik!B7*100</f>
        <v>0</v>
      </c>
      <c r="R7" s="18" t="n">
        <f aca="false">(C7-Kinematik!C7)/Kinematik!C7*100</f>
        <v>-0.13679823186052</v>
      </c>
      <c r="S7" s="18" t="n">
        <f aca="false">(D7-Kinematik!D7)/Kinematik!D7*100</f>
        <v>-0.39983487828807</v>
      </c>
    </row>
    <row r="8" customFormat="false" ht="14.65" hidden="false" customHeight="false" outlineLevel="0" collapsed="false">
      <c r="A8" s="16" t="n">
        <v>30</v>
      </c>
      <c r="B8" s="57" t="n">
        <f aca="false">$H$2*(1+$I$2/$H$2-COS(A8/180*PI())-SQRT(($I$2/$H$2)^2-(SIN(A8/180*PI())^2)))</f>
        <v>6.57508952356792</v>
      </c>
      <c r="C8" s="57" t="n">
        <f aca="false">2*PI()*$J$2/60*$H$2/1000*(SIN(A8/180*PI())+$H$2/2/$I$2*SIN(2*A8/180*PI()))</f>
        <v>21.5003568458013</v>
      </c>
      <c r="D8" s="10" t="n">
        <f aca="false">H$2*(2*PI()*J$2/60)^2*(COS(A8*PI()/180)+H$2/I$2*COS(2*PI()/180*A8))/1000</f>
        <v>31018.575641093</v>
      </c>
      <c r="E8" s="58" t="n">
        <f aca="false">D8/1000</f>
        <v>31.018575641093</v>
      </c>
      <c r="P8" s="1" t="n">
        <v>30</v>
      </c>
      <c r="Q8" s="54" t="n">
        <f aca="false">(B8-Kinematik!B8)/Kinematik!B8*100</f>
        <v>0</v>
      </c>
      <c r="R8" s="18" t="n">
        <f aca="false">(C8-Kinematik!C8)/Kinematik!C8*100</f>
        <v>-0.18528343829576</v>
      </c>
      <c r="S8" s="18" t="n">
        <f aca="false">(D8-Kinematik!D8)/Kinematik!D8*100</f>
        <v>-0.531891186774573</v>
      </c>
    </row>
    <row r="9" customFormat="false" ht="14.65" hidden="false" customHeight="false" outlineLevel="0" collapsed="false">
      <c r="A9" s="16" t="n">
        <v>35</v>
      </c>
      <c r="B9" s="57" t="n">
        <f aca="false">$H$2*(1+$I$2/$H$2-COS(A9/180*PI())-SQRT(($I$2/$H$2)^2-(SIN(A9/180*PI())^2)))</f>
        <v>8.83243357578616</v>
      </c>
      <c r="C9" s="57" t="n">
        <f aca="false">2*PI()*$J$2/60*$H$2/1000*(SIN(A9/180*PI())+$H$2/2/$I$2*SIN(2*A9/180*PI()))</f>
        <v>24.4069565938689</v>
      </c>
      <c r="D9" s="10" t="n">
        <f aca="false">H$2*(2*PI()*J$2/60)^2*(COS(A9*PI()/180)+H$2/I$2*COS(2*PI()/180*A9))/1000</f>
        <v>28224.728541183</v>
      </c>
      <c r="E9" s="58" t="n">
        <f aca="false">D9/1000</f>
        <v>28.224728541183</v>
      </c>
      <c r="P9" s="1" t="n">
        <v>35</v>
      </c>
      <c r="Q9" s="54" t="n">
        <f aca="false">(B9-Kinematik!B9)/Kinematik!B9*100</f>
        <v>0</v>
      </c>
      <c r="R9" s="18" t="n">
        <f aca="false">(C9-Kinematik!C9)/Kinematik!C9*100</f>
        <v>-0.234017893418786</v>
      </c>
      <c r="S9" s="18" t="n">
        <f aca="false">(D9-Kinematik!D9)/Kinematik!D9*100</f>
        <v>-0.652739135763673</v>
      </c>
    </row>
    <row r="10" customFormat="false" ht="14.65" hidden="false" customHeight="false" outlineLevel="0" collapsed="false">
      <c r="A10" s="16" t="n">
        <v>40</v>
      </c>
      <c r="B10" s="57" t="n">
        <f aca="false">$H$2*(1+$I$2/$H$2-COS(A10/180*PI())-SQRT(($I$2/$H$2)^2-(SIN(A10/180*PI())^2)))</f>
        <v>11.3626085380994</v>
      </c>
      <c r="C10" s="57" t="n">
        <f aca="false">2*PI()*$J$2/60*$H$2/1000*(SIN(A10/180*PI())+$H$2/2/$I$2*SIN(2*A10/180*PI()))</f>
        <v>27.0254250809844</v>
      </c>
      <c r="D10" s="10" t="n">
        <f aca="false">H$2*(2*PI()*J$2/60)^2*(COS(A10*PI()/180)+H$2/I$2*COS(2*PI()/180*A10))/1000</f>
        <v>25149.7370708392</v>
      </c>
      <c r="E10" s="58" t="n">
        <f aca="false">D10/1000</f>
        <v>25.1497370708392</v>
      </c>
      <c r="P10" s="1" t="n">
        <v>40</v>
      </c>
      <c r="Q10" s="54" t="n">
        <f aca="false">(B10-Kinematik!B10)/Kinematik!B10*100</f>
        <v>0</v>
      </c>
      <c r="R10" s="18" t="n">
        <f aca="false">(C10-Kinematik!C10)/Kinematik!C10*100</f>
        <v>-0.279414483584938</v>
      </c>
      <c r="S10" s="18" t="n">
        <f aca="false">(D10-Kinematik!D10)/Kinematik!D10*100</f>
        <v>-0.743236384647227</v>
      </c>
    </row>
    <row r="11" customFormat="false" ht="14.65" hidden="false" customHeight="false" outlineLevel="0" collapsed="false">
      <c r="A11" s="16" t="n">
        <v>45</v>
      </c>
      <c r="B11" s="57" t="n">
        <f aca="false">$H$2*(1+$I$2/$H$2-COS(A11/180*PI())-SQRT(($I$2/$H$2)^2-(SIN(A11/180*PI())^2)))</f>
        <v>14.1361286774843</v>
      </c>
      <c r="C11" s="57" t="n">
        <f aca="false">2*PI()*$J$2/60*$H$2/1000*(SIN(A11/180*PI())+$H$2/2/$I$2*SIN(2*A11/180*PI()))</f>
        <v>29.3309188837296</v>
      </c>
      <c r="D11" s="10" t="n">
        <f aca="false">H$2*(2*PI()*J$2/60)^2*(COS(A11*PI()/180)+H$2/I$2*COS(2*PI()/180*A11))/1000</f>
        <v>21849.6606650361</v>
      </c>
      <c r="E11" s="58" t="n">
        <f aca="false">D11/1000</f>
        <v>21.8496606650361</v>
      </c>
      <c r="P11" s="1" t="n">
        <v>45</v>
      </c>
      <c r="Q11" s="54" t="n">
        <f aca="false">(B11-Kinematik!B11)/Kinematik!B11*100</f>
        <v>0</v>
      </c>
      <c r="R11" s="18" t="n">
        <f aca="false">(C11-Kinematik!C11)/Kinematik!C11*100</f>
        <v>-0.317856333018168</v>
      </c>
      <c r="S11" s="18" t="n">
        <f aca="false">(D11-Kinematik!D11)/Kinematik!D11*100</f>
        <v>-0.778415318382627</v>
      </c>
    </row>
    <row r="12" customFormat="false" ht="14.65" hidden="false" customHeight="false" outlineLevel="0" collapsed="false">
      <c r="A12" s="16" t="n">
        <v>50</v>
      </c>
      <c r="B12" s="57" t="n">
        <f aca="false">$H$2*(1+$I$2/$H$2-COS(A12/180*PI())-SQRT(($I$2/$H$2)^2-(SIN(A12/180*PI())^2)))</f>
        <v>17.1211586438547</v>
      </c>
      <c r="C12" s="57" t="n">
        <f aca="false">2*PI()*$J$2/60*$H$2/1000*(SIN(A12/180*PI())+$H$2/2/$I$2*SIN(2*A12/180*PI()))</f>
        <v>31.3042366056823</v>
      </c>
      <c r="D12" s="10" t="n">
        <f aca="false">H$2*(2*PI()*J$2/60)^2*(COS(A12*PI()/180)+H$2/I$2*COS(2*PI()/180*A12))/1000</f>
        <v>18383.2951483862</v>
      </c>
      <c r="E12" s="58" t="n">
        <f aca="false">D12/1000</f>
        <v>18.3832951483862</v>
      </c>
      <c r="P12" s="1" t="n">
        <v>50</v>
      </c>
      <c r="Q12" s="54" t="n">
        <f aca="false">(B12-Kinematik!B12)/Kinematik!B12*100</f>
        <v>0</v>
      </c>
      <c r="R12" s="18" t="n">
        <f aca="false">(C12-Kinematik!C12)/Kinematik!C12*100</f>
        <v>-0.345902399278357</v>
      </c>
      <c r="S12" s="18" t="n">
        <f aca="false">(D12-Kinematik!D12)/Kinematik!D12*100</f>
        <v>-0.722913086579668</v>
      </c>
    </row>
    <row r="13" customFormat="false" ht="14.65" hidden="false" customHeight="false" outlineLevel="0" collapsed="false">
      <c r="A13" s="16" t="n">
        <v>55</v>
      </c>
      <c r="B13" s="57" t="n">
        <f aca="false">$H$2*(1+$I$2/$H$2-COS(A13/180*PI())-SQRT(($I$2/$H$2)^2-(SIN(A13/180*PI())^2)))</f>
        <v>20.2840693327051</v>
      </c>
      <c r="C13" s="57" t="n">
        <f aca="false">2*PI()*$J$2/60*$H$2/1000*(SIN(A13/180*PI())+$H$2/2/$I$2*SIN(2*A13/180*PI()))</f>
        <v>32.9320153039446</v>
      </c>
      <c r="D13" s="10" t="n">
        <f aca="false">H$2*(2*PI()*J$2/60)^2*(COS(A13*PI()/180)+H$2/I$2*COS(2*PI()/180*A13))/1000</f>
        <v>14810.7019060438</v>
      </c>
      <c r="E13" s="58" t="n">
        <f aca="false">D13/1000</f>
        <v>14.8107019060438</v>
      </c>
      <c r="P13" s="1" t="n">
        <v>55</v>
      </c>
      <c r="Q13" s="54" t="n">
        <f aca="false">(B13-Kinematik!B13)/Kinematik!B13*100</f>
        <v>0</v>
      </c>
      <c r="R13" s="18" t="n">
        <f aca="false">(C13-Kinematik!C13)/Kinematik!C13*100</f>
        <v>-0.360502987829405</v>
      </c>
      <c r="S13" s="18" t="n">
        <f aca="false">(D13-Kinematik!D13)/Kinematik!D13*100</f>
        <v>-0.519065149324965</v>
      </c>
    </row>
    <row r="14" customFormat="false" ht="14.65" hidden="false" customHeight="false" outlineLevel="0" collapsed="false">
      <c r="A14" s="16" t="n">
        <v>60</v>
      </c>
      <c r="B14" s="57" t="n">
        <f aca="false">$H$2*(1+$I$2/$H$2-COS(A14/180*PI())-SQRT(($I$2/$H$2)^2-(SIN(A14/180*PI())^2)))</f>
        <v>23.5900294738406</v>
      </c>
      <c r="C14" s="57" t="n">
        <f aca="false">2*PI()*$J$2/60*$H$2/1000*(SIN(A14/180*PI())+$H$2/2/$I$2*SIN(2*A14/180*PI()))</f>
        <v>34.2067818968999</v>
      </c>
      <c r="D14" s="10" t="n">
        <f aca="false">H$2*(2*PI()*J$2/60)^2*(COS(A14*PI()/180)+H$2/I$2*COS(2*PI()/180*A14))/1000</f>
        <v>11191.7274229285</v>
      </c>
      <c r="E14" s="58" t="n">
        <f aca="false">D14/1000</f>
        <v>11.1917274229285</v>
      </c>
      <c r="P14" s="1" t="n">
        <v>60</v>
      </c>
      <c r="Q14" s="54" t="n">
        <f aca="false">(B14-Kinematik!B14)/Kinematik!B14*100</f>
        <v>0</v>
      </c>
      <c r="R14" s="18" t="n">
        <f aca="false">(C14-Kinematik!C14)/Kinematik!C14*100</f>
        <v>-0.359214673132417</v>
      </c>
      <c r="S14" s="18" t="n">
        <f aca="false">(D14-Kinematik!D14)/Kinematik!D14*100</f>
        <v>-0.0510404356868986</v>
      </c>
    </row>
    <row r="15" customFormat="false" ht="14.65" hidden="false" customHeight="false" outlineLevel="0" collapsed="false">
      <c r="A15" s="16" t="n">
        <v>65</v>
      </c>
      <c r="B15" s="57" t="n">
        <f aca="false">$H$2*(1+$I$2/$H$2-COS(A15/180*PI())-SQRT(($I$2/$H$2)^2-(SIN(A15/180*PI())^2)))</f>
        <v>27.0036183789111</v>
      </c>
      <c r="C15" s="57" t="n">
        <f aca="false">2*PI()*$J$2/60*$H$2/1000*(SIN(A15/180*PI())+$H$2/2/$I$2*SIN(2*A15/180*PI()))</f>
        <v>35.1268606900591</v>
      </c>
      <c r="D15" s="10" t="n">
        <f aca="false">H$2*(2*PI()*J$2/60)^2*(COS(A15*PI()/180)+H$2/I$2*COS(2*PI()/180*A15))/1000</f>
        <v>7584.55555266542</v>
      </c>
      <c r="E15" s="58" t="n">
        <f aca="false">D15/1000</f>
        <v>7.58455555266542</v>
      </c>
      <c r="P15" s="1" t="n">
        <v>65</v>
      </c>
      <c r="Q15" s="54" t="n">
        <f aca="false">(B15-Kinematik!B15)/Kinematik!B15*100</f>
        <v>0</v>
      </c>
      <c r="R15" s="18" t="n">
        <f aca="false">(C15-Kinematik!C15)/Kinematik!C15*100</f>
        <v>-0.340401504235719</v>
      </c>
      <c r="S15" s="18" t="n">
        <f aca="false">(D15-Kinematik!D15)/Kinematik!D15*100</f>
        <v>0.994444436506665</v>
      </c>
    </row>
    <row r="16" customFormat="false" ht="14.65" hidden="false" customHeight="false" outlineLevel="0" collapsed="false">
      <c r="A16" s="16" t="n">
        <v>70</v>
      </c>
      <c r="B16" s="57" t="n">
        <f aca="false">$H$2*(1+$I$2/$H$2-COS(A16/180*PI())-SQRT(($I$2/$H$2)^2-(SIN(A16/180*PI())^2)))</f>
        <v>30.4894426320417</v>
      </c>
      <c r="C16" s="57" t="n">
        <f aca="false">2*PI()*$J$2/60*$H$2/1000*(SIN(A16/180*PI())+$H$2/2/$I$2*SIN(2*A16/180*PI()))</f>
        <v>35.6961422616701</v>
      </c>
      <c r="D16" s="10" t="n">
        <f aca="false">H$2*(2*PI()*J$2/60)^2*(COS(A16*PI()/180)+H$2/I$2*COS(2*PI()/180*A16))/1000</f>
        <v>4044.33368376395</v>
      </c>
      <c r="E16" s="58" t="n">
        <f aca="false">D16/1000</f>
        <v>4.04433368376395</v>
      </c>
      <c r="P16" s="1" t="n">
        <v>70</v>
      </c>
      <c r="Q16" s="54" t="n">
        <f aca="false">(B16-Kinematik!B16)/Kinematik!B16*100</f>
        <v>0</v>
      </c>
      <c r="R16" s="18" t="n">
        <f aca="false">(C16-Kinematik!C16)/Kinematik!C16*100</f>
        <v>-0.303407154425887</v>
      </c>
      <c r="S16" s="18" t="n">
        <f aca="false">(D16-Kinematik!D16)/Kinematik!D16*100</f>
        <v>4.02042518932293</v>
      </c>
    </row>
    <row r="17" customFormat="false" ht="14.65" hidden="false" customHeight="false" outlineLevel="0" collapsed="false">
      <c r="A17" s="16" t="n">
        <v>75</v>
      </c>
      <c r="B17" s="57" t="n">
        <f aca="false">$H$2*(1+$I$2/$H$2-COS(A17/180*PI())-SQRT(($I$2/$H$2)^2-(SIN(A17/180*PI())^2)))</f>
        <v>34.0127374616887</v>
      </c>
      <c r="C17" s="57" t="n">
        <f aca="false">2*PI()*$J$2/60*$H$2/1000*(SIN(A17/180*PI())+$H$2/2/$I$2*SIN(2*A17/180*PI()))</f>
        <v>35.9237228767977</v>
      </c>
      <c r="D17" s="10" t="n">
        <f aca="false">H$2*(2*PI()*J$2/60)^2*(COS(A17*PI()/180)+H$2/I$2*COS(2*PI()/180*A17))/1000</f>
        <v>621.911547297321</v>
      </c>
      <c r="E17" s="58" t="n">
        <f aca="false">D17/1000</f>
        <v>0.621911547297321</v>
      </c>
      <c r="P17" s="1" t="n">
        <v>75</v>
      </c>
      <c r="Q17" s="54" t="n">
        <f aca="false">(B17-Kinematik!B17)/Kinematik!B17*100</f>
        <v>0</v>
      </c>
      <c r="R17" s="18" t="n">
        <f aca="false">(C17-Kinematik!C17)/Kinematik!C17*100</f>
        <v>-0.248681339361564</v>
      </c>
      <c r="S17" s="18" t="n">
        <f aca="false">(D17-Kinematik!D17)/Kinematik!D17*100</f>
        <v>59.0925444644087</v>
      </c>
    </row>
    <row r="18" customFormat="false" ht="14.65" hidden="false" customHeight="false" outlineLevel="0" collapsed="false">
      <c r="A18" s="16" t="n">
        <v>80</v>
      </c>
      <c r="B18" s="57" t="n">
        <f aca="false">$H$2*(1+$I$2/$H$2-COS(A18/180*PI())-SQRT(($I$2/$H$2)^2-(SIN(A18/180*PI())^2)))</f>
        <v>37.5399324778404</v>
      </c>
      <c r="C18" s="57" t="n">
        <f aca="false">2*PI()*$J$2/60*$H$2/1000*(SIN(A18/180*PI())+$H$2/2/$I$2*SIN(2*A18/180*PI()))</f>
        <v>35.8234272306988</v>
      </c>
      <c r="D18" s="10" t="n">
        <f aca="false">H$2*(2*PI()*J$2/60)^2*(COS(A18*PI()/180)+H$2/I$2*COS(2*PI()/180*A18))/1000</f>
        <v>-2637.27216731187</v>
      </c>
      <c r="E18" s="58" t="n">
        <f aca="false">D18/1000</f>
        <v>-2.63727216731187</v>
      </c>
      <c r="P18" s="1" t="n">
        <v>80</v>
      </c>
      <c r="Q18" s="54" t="n">
        <f aca="false">(B18-Kinematik!B18)/Kinematik!B18*100</f>
        <v>0</v>
      </c>
      <c r="R18" s="18" t="n">
        <f aca="false">(C18-Kinematik!C18)/Kinematik!C18*100</f>
        <v>-0.177843911886033</v>
      </c>
      <c r="S18" s="18" t="n">
        <f aca="false">(D18-Kinematik!D18)/Kinematik!D18*100</f>
        <v>-9.93600067525447</v>
      </c>
    </row>
    <row r="19" customFormat="false" ht="14.65" hidden="false" customHeight="false" outlineLevel="0" collapsed="false">
      <c r="A19" s="16" t="n">
        <v>85</v>
      </c>
      <c r="B19" s="57" t="n">
        <f aca="false">$H$2*(1+$I$2/$H$2-COS(A19/180*PI())-SQRT(($I$2/$H$2)^2-(SIN(A19/180*PI())^2)))</f>
        <v>41.0391617350261</v>
      </c>
      <c r="C19" s="57" t="n">
        <f aca="false">2*PI()*$J$2/60*$H$2/1000*(SIN(A19/180*PI())+$H$2/2/$I$2*SIN(2*A19/180*PI()))</f>
        <v>35.4132305514433</v>
      </c>
      <c r="D19" s="10" t="n">
        <f aca="false">H$2*(2*PI()*J$2/60)^2*(COS(A19*PI()/180)+H$2/I$2*COS(2*PI()/180*A19))/1000</f>
        <v>-5694.12484397185</v>
      </c>
      <c r="E19" s="58" t="n">
        <f aca="false">D19/1000</f>
        <v>-5.69412484397185</v>
      </c>
      <c r="P19" s="1" t="n">
        <v>85</v>
      </c>
      <c r="Q19" s="54" t="n">
        <f aca="false">(B19-Kinematik!B19)/Kinematik!B19*100</f>
        <v>0</v>
      </c>
      <c r="R19" s="18" t="n">
        <f aca="false">(C19-Kinematik!C19)/Kinematik!C19*100</f>
        <v>-0.0936720297419902</v>
      </c>
      <c r="S19" s="18" t="n">
        <f aca="false">(D19-Kinematik!D19)/Kinematik!D19*100</f>
        <v>-5.47394341244596</v>
      </c>
    </row>
    <row r="20" customFormat="false" ht="14.65" hidden="false" customHeight="false" outlineLevel="0" collapsed="false">
      <c r="A20" s="16" t="n">
        <v>90</v>
      </c>
      <c r="B20" s="57" t="n">
        <f aca="false">$H$2*(1+$I$2/$H$2-COS(A20/180*PI())-SQRT(($I$2/$H$2)^2-(SIN(A20/180*PI())^2)))</f>
        <v>44.4806998988746</v>
      </c>
      <c r="C20" s="57" t="n">
        <f aca="false">2*PI()*$J$2/60*$H$2/1000*(SIN(A20/180*PI())+$H$2/2/$I$2*SIN(2*A20/180*PI()))</f>
        <v>34.7145988221672</v>
      </c>
      <c r="D20" s="10" t="n">
        <f aca="false">H$2*(2*PI()*J$2/60)^2*(COS(A20*PI()/180)+H$2/I$2*COS(2*PI()/180*A20))/1000</f>
        <v>-8516.63159988702</v>
      </c>
      <c r="E20" s="58" t="n">
        <f aca="false">D20/1000</f>
        <v>-8.51663159988702</v>
      </c>
      <c r="P20" s="1" t="n">
        <v>90</v>
      </c>
      <c r="Q20" s="54" t="n">
        <f aca="false">(B20-Kinematik!B20)/Kinematik!B20*100</f>
        <v>0</v>
      </c>
      <c r="R20" s="18" t="n">
        <f aca="false">(C20-Kinematik!C20)/Kinematik!C20*100</f>
        <v>0</v>
      </c>
      <c r="S20" s="18" t="n">
        <f aca="false">(D20-Kinematik!D20)/Kinematik!D20*100</f>
        <v>-3.87328614761458</v>
      </c>
    </row>
    <row r="21" customFormat="false" ht="14.65" hidden="false" customHeight="false" outlineLevel="0" collapsed="false">
      <c r="A21" s="16" t="n">
        <v>95</v>
      </c>
      <c r="B21" s="57" t="n">
        <f aca="false">$H$2*(1+$I$2/$H$2-COS(A21/180*PI())-SQRT(($I$2/$H$2)^2-(SIN(A21/180*PI())^2)))</f>
        <v>47.8373096693435</v>
      </c>
      <c r="C21" s="57" t="n">
        <f aca="false">2*PI()*$J$2/60*$H$2/1000*(SIN(A21/180*PI())+$H$2/2/$I$2*SIN(2*A21/180*PI()))</f>
        <v>33.7517680346065</v>
      </c>
      <c r="D21" s="10" t="n">
        <f aca="false">H$2*(2*PI()*J$2/60)^2*(COS(A21*PI()/180)+H$2/I$2*COS(2*PI()/180*A21))/1000</f>
        <v>-11080.3648142632</v>
      </c>
      <c r="E21" s="58" t="n">
        <f aca="false">D21/1000</f>
        <v>-11.0803648142632</v>
      </c>
      <c r="P21" s="1" t="n">
        <v>95</v>
      </c>
      <c r="Q21" s="54" t="n">
        <f aca="false">(B21-Kinematik!B21)/Kinematik!B21*100</f>
        <v>0</v>
      </c>
      <c r="R21" s="18" t="n">
        <f aca="false">(C21-Kinematik!C21)/Kinematik!C21*100</f>
        <v>0.098472145840286</v>
      </c>
      <c r="S21" s="18" t="n">
        <f aca="false">(D21-Kinematik!D21)/Kinematik!D21*100</f>
        <v>-2.88992116101017</v>
      </c>
    </row>
    <row r="22" customFormat="false" ht="14.65" hidden="false" customHeight="false" outlineLevel="0" collapsed="false">
      <c r="A22" s="16" t="n">
        <v>100</v>
      </c>
      <c r="B22" s="57" t="n">
        <f aca="false">$H$2*(1+$I$2/$H$2-COS(A22/180*PI())-SQRT(($I$2/$H$2)^2-(SIN(A22/180*PI())^2)))</f>
        <v>51.084490335861</v>
      </c>
      <c r="C22" s="57" t="n">
        <f aca="false">2*PI()*$J$2/60*$H$2/1000*(SIN(A22/180*PI())+$H$2/2/$I$2*SIN(2*A22/180*PI()))</f>
        <v>32.5509848948587</v>
      </c>
      <c r="D22" s="10" t="n">
        <f aca="false">H$2*(2*PI()*J$2/60)^2*(COS(A22*PI()/180)+H$2/I$2*COS(2*PI()/180*A22))/1000</f>
        <v>-13368.75956942</v>
      </c>
      <c r="E22" s="58" t="n">
        <f aca="false">D22/1000</f>
        <v>-13.36875956942</v>
      </c>
      <c r="P22" s="1" t="n">
        <v>100</v>
      </c>
      <c r="Q22" s="54" t="n">
        <f aca="false">(B22-Kinematik!B22)/Kinematik!B22*100</f>
        <v>0</v>
      </c>
      <c r="R22" s="18" t="n">
        <f aca="false">(C22-Kinematik!C22)/Kinematik!C22*100</f>
        <v>0.196456960356762</v>
      </c>
      <c r="S22" s="18" t="n">
        <f aca="false">(D22-Kinematik!D22)/Kinematik!D22*100</f>
        <v>-2.12997219745273</v>
      </c>
    </row>
    <row r="23" customFormat="false" ht="14.65" hidden="false" customHeight="false" outlineLevel="0" collapsed="false">
      <c r="A23" s="16" t="n">
        <v>105</v>
      </c>
      <c r="B23" s="57" t="n">
        <f aca="false">$H$2*(1+$I$2/$H$2-COS(A23/180*PI())-SQRT(($I$2/$H$2)^2-(SIN(A23/180*PI())^2)))</f>
        <v>54.2006229796853</v>
      </c>
      <c r="C23" s="57" t="n">
        <f aca="false">2*PI()*$J$2/60*$H$2/1000*(SIN(A23/180*PI())+$H$2/2/$I$2*SIN(2*A23/180*PI()))</f>
        <v>31.1397322263931</v>
      </c>
      <c r="D23" s="10" t="n">
        <f aca="false">H$2*(2*PI()*J$2/60)^2*(COS(A23*PI()/180)+H$2/I$2*COS(2*PI()/180*A23))/1000</f>
        <v>-15373.1501876483</v>
      </c>
      <c r="E23" s="58" t="n">
        <f aca="false">D23/1000</f>
        <v>-15.3731501876483</v>
      </c>
      <c r="P23" s="1" t="n">
        <v>105</v>
      </c>
      <c r="Q23" s="54" t="n">
        <f aca="false">(B23-Kinematik!B23)/Kinematik!B23*100</f>
        <v>0</v>
      </c>
      <c r="R23" s="18" t="n">
        <f aca="false">(C23-Kinematik!C23)/Kinematik!C23*100</f>
        <v>0.288430944846057</v>
      </c>
      <c r="S23" s="18" t="n">
        <f aca="false">(D23-Kinematik!D23)/Kinematik!D23*100</f>
        <v>-1.48037372796986</v>
      </c>
    </row>
    <row r="24" customFormat="false" ht="14.65" hidden="false" customHeight="false" outlineLevel="0" collapsed="false">
      <c r="A24" s="16" t="n">
        <v>110</v>
      </c>
      <c r="B24" s="57" t="n">
        <f aca="false">$H$2*(1+$I$2/$H$2-COS(A24/180*PI())-SQRT(($I$2/$H$2)^2-(SIN(A24/180*PI())^2)))</f>
        <v>57.1670138114439</v>
      </c>
      <c r="C24" s="57" t="n">
        <f aca="false">2*PI()*$J$2/60*$H$2/1000*(SIN(A24/180*PI())+$H$2/2/$I$2*SIN(2*A24/180*PI()))</f>
        <v>29.5459624317974</v>
      </c>
      <c r="D24" s="10" t="n">
        <f aca="false">H$2*(2*PI()*J$2/60)^2*(COS(A24*PI()/180)+H$2/I$2*COS(2*PI()/180*A24))/1000</f>
        <v>-17092.5703061338</v>
      </c>
      <c r="E24" s="58" t="n">
        <f aca="false">D24/1000</f>
        <v>-17.0925703061338</v>
      </c>
      <c r="P24" s="1" t="n">
        <v>110</v>
      </c>
      <c r="Q24" s="54" t="n">
        <f aca="false">(B24-Kinematik!B24)/Kinematik!B24*100</f>
        <v>0</v>
      </c>
      <c r="R24" s="18" t="n">
        <f aca="false">(C24-Kinematik!C24)/Kinematik!C24*100</f>
        <v>0.369035711786578</v>
      </c>
      <c r="S24" s="18" t="n">
        <f aca="false">(D24-Kinematik!D24)/Kinematik!D24*100</f>
        <v>-0.906231824938965</v>
      </c>
    </row>
    <row r="25" customFormat="false" ht="14.65" hidden="false" customHeight="false" outlineLevel="0" collapsed="false">
      <c r="A25" s="16" t="n">
        <v>115</v>
      </c>
      <c r="B25" s="57" t="n">
        <f aca="false">$H$2*(1+$I$2/$H$2-COS(A25/180*PI())-SQRT(($I$2/$H$2)^2-(SIN(A25/180*PI())^2)))</f>
        <v>59.9678427946857</v>
      </c>
      <c r="C25" s="57" t="n">
        <f aca="false">2*PI()*$J$2/60*$H$2/1000*(SIN(A25/180*PI())+$H$2/2/$I$2*SIN(2*A25/180*PI()))</f>
        <v>27.7973617827078</v>
      </c>
      <c r="D25" s="10" t="n">
        <f aca="false">H$2*(2*PI()*J$2/60)^2*(COS(A25*PI()/180)+H$2/I$2*COS(2*PI()/180*A25))/1000</f>
        <v>-18533.3260900099</v>
      </c>
      <c r="E25" s="58" t="n">
        <f aca="false">D25/1000</f>
        <v>-18.5333260900099</v>
      </c>
      <c r="P25" s="1" t="n">
        <v>115</v>
      </c>
      <c r="Q25" s="54" t="n">
        <f aca="false">(B25-Kinematik!B25)/Kinematik!B25*100</f>
        <v>0</v>
      </c>
      <c r="R25" s="18" t="n">
        <f aca="false">(C25-Kinematik!C25)/Kinematik!C25*100</f>
        <v>0.433497586121838</v>
      </c>
      <c r="S25" s="18" t="n">
        <f aca="false">(D25-Kinematik!D25)/Kinematik!D25*100</f>
        <v>-0.401340788382148</v>
      </c>
    </row>
    <row r="26" customFormat="false" ht="14.65" hidden="false" customHeight="false" outlineLevel="0" collapsed="false">
      <c r="A26" s="16" t="n">
        <v>120</v>
      </c>
      <c r="B26" s="57" t="n">
        <f aca="false">$H$2*(1+$I$2/$H$2-COS(A26/180*PI())-SQRT(($I$2/$H$2)^2-(SIN(A26/180*PI())^2)))</f>
        <v>62.5900294738406</v>
      </c>
      <c r="C26" s="57" t="n">
        <f aca="false">2*PI()*$J$2/60*$H$2/1000*(SIN(A26/180*PI())+$H$2/2/$I$2*SIN(2*A26/180*PI()))</f>
        <v>25.9206670274645</v>
      </c>
      <c r="D26" s="10" t="n">
        <f aca="false">H$2*(2*PI()*J$2/60)^2*(COS(A26*PI()/180)+H$2/I$2*COS(2*PI()/180*A26))/1000</f>
        <v>-19708.3590228155</v>
      </c>
      <c r="E26" s="58" t="n">
        <f aca="false">D26/1000</f>
        <v>-19.7083590228155</v>
      </c>
      <c r="P26" s="1" t="n">
        <v>120</v>
      </c>
      <c r="Q26" s="54" t="n">
        <f aca="false">(B26-Kinematik!B26)/Kinematik!B26*100</f>
        <v>0</v>
      </c>
      <c r="R26" s="18" t="n">
        <f aca="false">(C26-Kinematik!C26)/Kinematik!C26*100</f>
        <v>0.478028817429565</v>
      </c>
      <c r="S26" s="18" t="n">
        <f aca="false">(D26-Kinematik!D26)/Kinematik!D26*100</f>
        <v>0.0290073939860335</v>
      </c>
    </row>
    <row r="27" customFormat="false" ht="14.65" hidden="false" customHeight="false" outlineLevel="0" collapsed="false">
      <c r="A27" s="16" t="n">
        <v>125</v>
      </c>
      <c r="B27" s="57" t="n">
        <f aca="false">$H$2*(1+$I$2/$H$2-COS(A27/180*PI())-SQRT(($I$2/$H$2)^2-(SIN(A27/180*PI())^2)))</f>
        <v>65.0230313680867</v>
      </c>
      <c r="C27" s="57" t="n">
        <f aca="false">2*PI()*$J$2/60*$H$2/1000*(SIN(A27/180*PI())+$H$2/2/$I$2*SIN(2*A27/180*PI()))</f>
        <v>23.9410538797565</v>
      </c>
      <c r="D27" s="10" t="n">
        <f aca="false">H$2*(2*PI()*J$2/60)^2*(COS(A27*PI()/180)+H$2/I$2*COS(2*PI()/180*A27))/1000</f>
        <v>-20636.4210269343</v>
      </c>
      <c r="E27" s="58" t="n">
        <f aca="false">D27/1000</f>
        <v>-20.6364210269343</v>
      </c>
      <c r="P27" s="1" t="n">
        <v>125</v>
      </c>
      <c r="Q27" s="54" t="n">
        <f aca="false">(B27-Kinematik!B27)/Kinematik!B27*100</f>
        <v>0</v>
      </c>
      <c r="R27" s="18" t="n">
        <f aca="false">(C27-Kinematik!C27)/Kinematik!C27*100</f>
        <v>0.500171786527771</v>
      </c>
      <c r="S27" s="18" t="n">
        <f aca="false">(D27-Kinematik!D27)/Kinematik!D27*100</f>
        <v>0.375882972673036</v>
      </c>
    </row>
    <row r="28" customFormat="false" ht="14.65" hidden="false" customHeight="false" outlineLevel="0" collapsed="false">
      <c r="A28" s="16" t="n">
        <v>130</v>
      </c>
      <c r="B28" s="57" t="n">
        <f aca="false">$H$2*(1+$I$2/$H$2-COS(A28/180*PI())-SQRT(($I$2/$H$2)^2-(SIN(A28/180*PI())^2)))</f>
        <v>67.2585921994048</v>
      </c>
      <c r="C28" s="57" t="n">
        <f aca="false">2*PI()*$J$2/60*$H$2/1000*(SIN(A28/180*PI())+$H$2/2/$I$2*SIN(2*A28/180*PI()))</f>
        <v>21.8816144399694</v>
      </c>
      <c r="D28" s="10" t="n">
        <f aca="false">H$2*(2*PI()*J$2/60)^2*(COS(A28*PI()/180)+H$2/I$2*COS(2*PI()/180*A28))/1000</f>
        <v>-21341.0902627482</v>
      </c>
      <c r="E28" s="58" t="n">
        <f aca="false">D28/1000</f>
        <v>-21.3410902627482</v>
      </c>
      <c r="P28" s="1" t="n">
        <v>130</v>
      </c>
      <c r="Q28" s="54" t="n">
        <f aca="false">(B28-Kinematik!B28)/Kinematik!B28*100</f>
        <v>0</v>
      </c>
      <c r="R28" s="18" t="n">
        <f aca="false">(C28-Kinematik!C28)/Kinematik!C28*100</f>
        <v>0.499050076416618</v>
      </c>
      <c r="S28" s="18" t="n">
        <f aca="false">(D28-Kinematik!D28)/Kinematik!D28*100</f>
        <v>0.631213865474519</v>
      </c>
    </row>
    <row r="29" customFormat="false" ht="14.65" hidden="false" customHeight="false" outlineLevel="0" collapsed="false">
      <c r="A29" s="16" t="n">
        <v>135</v>
      </c>
      <c r="B29" s="57" t="n">
        <f aca="false">$H$2*(1+$I$2/$H$2-COS(A29/180*PI())-SQRT(($I$2/$H$2)^2-(SIN(A29/180*PI())^2)))</f>
        <v>69.290457610035</v>
      </c>
      <c r="C29" s="57" t="n">
        <f aca="false">2*PI()*$J$2/60*$H$2/1000*(SIN(A29/180*PI())+$H$2/2/$I$2*SIN(2*A29/180*PI()))</f>
        <v>19.7629375829203</v>
      </c>
      <c r="D29" s="10" t="n">
        <f aca="false">H$2*(2*PI()*J$2/60)^2*(COS(A29*PI()/180)+H$2/I$2*COS(2*PI()/180*A29))/1000</f>
        <v>-21849.6606650361</v>
      </c>
      <c r="E29" s="58" t="n">
        <f aca="false">D29/1000</f>
        <v>-21.8496606650361</v>
      </c>
      <c r="P29" s="1" t="n">
        <v>135</v>
      </c>
      <c r="Q29" s="54" t="n">
        <f aca="false">(B29-Kinematik!B29)/Kinematik!B29*100</f>
        <v>0</v>
      </c>
      <c r="R29" s="18" t="n">
        <f aca="false">(C29-Kinematik!C29)/Kinematik!C29*100</f>
        <v>0.475497056717111</v>
      </c>
      <c r="S29" s="18" t="n">
        <f aca="false">(D29-Kinematik!D29)/Kinematik!D29*100</f>
        <v>0.790725576408831</v>
      </c>
    </row>
    <row r="30" customFormat="false" ht="14.65" hidden="false" customHeight="false" outlineLevel="0" collapsed="false">
      <c r="A30" s="16" t="n">
        <v>140</v>
      </c>
      <c r="B30" s="57" t="n">
        <f aca="false">$H$2*(1+$I$2/$H$2-COS(A30/180*PI())-SQRT(($I$2/$H$2)^2-(SIN(A30/180*PI())^2)))</f>
        <v>71.1140751013797</v>
      </c>
      <c r="C30" s="57" t="n">
        <f aca="false">2*PI()*$J$2/60*$H$2/1000*(SIN(A30/180*PI())+$H$2/2/$I$2*SIN(2*A30/180*PI()))</f>
        <v>17.6028029152716</v>
      </c>
      <c r="D30" s="10" t="n">
        <f aca="false">H$2*(2*PI()*J$2/60)^2*(COS(A30*PI()/180)+H$2/I$2*COS(2*PI()/180*A30))/1000</f>
        <v>-22191.9419564772</v>
      </c>
      <c r="E30" s="58" t="n">
        <f aca="false">D30/1000</f>
        <v>-22.1919419564772</v>
      </c>
      <c r="P30" s="1" t="n">
        <v>140</v>
      </c>
      <c r="Q30" s="54" t="n">
        <f aca="false">(B30-Kinematik!B30)/Kinematik!B30*100</f>
        <v>0</v>
      </c>
      <c r="R30" s="18" t="n">
        <f aca="false">(C30-Kinematik!C30)/Kinematik!C30*100</f>
        <v>0.432043125603548</v>
      </c>
      <c r="S30" s="18" t="n">
        <f aca="false">(D30-Kinematik!D30)/Kinematik!D30*100</f>
        <v>0.855866758747599</v>
      </c>
    </row>
    <row r="31" customFormat="false" ht="14.65" hidden="false" customHeight="false" outlineLevel="0" collapsed="false">
      <c r="A31" s="16" t="n">
        <v>145</v>
      </c>
      <c r="B31" s="57" t="n">
        <f aca="false">$H$2*(1+$I$2/$H$2-COS(A31/180*PI())-SQRT(($I$2/$H$2)^2-(SIN(A31/180*PI())^2)))</f>
        <v>72.7262930303275</v>
      </c>
      <c r="C31" s="57" t="n">
        <f aca="false">2*PI()*$J$2/60*$H$2/1000*(SIN(A31/180*PI())+$H$2/2/$I$2*SIN(2*A31/180*PI()))</f>
        <v>15.4159951696808</v>
      </c>
      <c r="D31" s="10" t="n">
        <f aca="false">H$2*(2*PI()*J$2/60)^2*(COS(A31*PI()/180)+H$2/I$2*COS(2*PI()/180*A31))/1000</f>
        <v>-22399.0094202924</v>
      </c>
      <c r="E31" s="58" t="n">
        <f aca="false">D31/1000</f>
        <v>-22.3990094202924</v>
      </c>
      <c r="P31" s="1" t="n">
        <v>145</v>
      </c>
      <c r="Q31" s="54" t="n">
        <f aca="false">(B31-Kinematik!B31)/Kinematik!B31*100</f>
        <v>0</v>
      </c>
      <c r="R31" s="18" t="n">
        <f aca="false">(C31-Kinematik!C31)/Kinematik!C31*100</f>
        <v>0.372755873324663</v>
      </c>
      <c r="S31" s="18" t="n">
        <f aca="false">(D31-Kinematik!D31)/Kinematik!D31*100</f>
        <v>0.834824648442974</v>
      </c>
    </row>
    <row r="32" customFormat="false" ht="14.65" hidden="false" customHeight="false" outlineLevel="0" collapsed="false">
      <c r="A32" s="16" t="n">
        <v>150</v>
      </c>
      <c r="B32" s="57" t="n">
        <f aca="false">$H$2*(1+$I$2/$H$2-COS(A32/180*PI())-SQRT(($I$2/$H$2)^2-(SIN(A32/180*PI())^2)))</f>
        <v>74.1250710187541</v>
      </c>
      <c r="C32" s="57" t="n">
        <f aca="false">2*PI()*$J$2/60*$H$2/1000*(SIN(A32/180*PI())+$H$2/2/$I$2*SIN(2*A32/180*PI()))</f>
        <v>13.2142419763659</v>
      </c>
      <c r="D32" s="10" t="n">
        <f aca="false">H$2*(2*PI()*J$2/60)^2*(COS(A32*PI()/180)+H$2/I$2*COS(2*PI()/180*A32))/1000</f>
        <v>-22501.9440412059</v>
      </c>
      <c r="E32" s="58" t="n">
        <f aca="false">D32/1000</f>
        <v>-22.5019440412059</v>
      </c>
      <c r="P32" s="1" t="n">
        <v>150</v>
      </c>
      <c r="Q32" s="54" t="n">
        <f aca="false">(B32-Kinematik!B32)/Kinematik!B32*100</f>
        <v>0</v>
      </c>
      <c r="R32" s="18" t="n">
        <f aca="false">(C32-Kinematik!C32)/Kinematik!C32*100</f>
        <v>0.302941733799322</v>
      </c>
      <c r="S32" s="18" t="n">
        <f aca="false">(D32-Kinematik!D32)/Kinematik!D32*100</f>
        <v>0.742598199392664</v>
      </c>
    </row>
    <row r="33" customFormat="false" ht="14.65" hidden="false" customHeight="false" outlineLevel="0" collapsed="false">
      <c r="A33" s="16" t="n">
        <v>155</v>
      </c>
      <c r="B33" s="57" t="n">
        <f aca="false">$H$2*(1+$I$2/$H$2-COS(A33/180*PI())-SQRT(($I$2/$H$2)^2-(SIN(A33/180*PI())^2)))</f>
        <v>75.3092114399929</v>
      </c>
      <c r="C33" s="57" t="n">
        <f aca="false">2*PI()*$J$2/60*$H$2/1000*(SIN(A33/180*PI())+$H$2/2/$I$2*SIN(2*A33/180*PI()))</f>
        <v>11.0062739575744</v>
      </c>
      <c r="D33" s="10" t="n">
        <f aca="false">H$2*(2*PI()*J$2/60)^2*(COS(A33*PI()/180)+H$2/I$2*COS(2*PI()/180*A33))/1000</f>
        <v>-22530.6036972111</v>
      </c>
      <c r="E33" s="58" t="n">
        <f aca="false">D33/1000</f>
        <v>-22.5306036972111</v>
      </c>
      <c r="P33" s="1" t="n">
        <v>155</v>
      </c>
      <c r="Q33" s="54" t="n">
        <f aca="false">(B33-Kinematik!B33)/Kinematik!B33*100</f>
        <v>0</v>
      </c>
      <c r="R33" s="18" t="n">
        <f aca="false">(C33-Kinematik!C33)/Kinematik!C33*100</f>
        <v>0.228731582202821</v>
      </c>
      <c r="S33" s="18" t="n">
        <f aca="false">(D33-Kinematik!D33)/Kinematik!D33*100</f>
        <v>0.600099869748988</v>
      </c>
    </row>
    <row r="34" customFormat="false" ht="14.65" hidden="false" customHeight="false" outlineLevel="0" collapsed="false">
      <c r="A34" s="16" t="n">
        <v>160</v>
      </c>
      <c r="B34" s="57" t="n">
        <f aca="false">$H$2*(1+$I$2/$H$2-COS(A34/180*PI())-SQRT(($I$2/$H$2)^2-(SIN(A34/180*PI())^2)))</f>
        <v>76.2781190503587</v>
      </c>
      <c r="C34" s="57" t="n">
        <f aca="false">2*PI()*$J$2/60*$H$2/1000*(SIN(A34/180*PI())+$H$2/2/$I$2*SIN(2*A34/180*PI()))</f>
        <v>8.79800214971436</v>
      </c>
      <c r="D34" s="10" t="n">
        <f aca="false">H$2*(2*PI()*J$2/60)^2*(COS(A34*PI()/180)+H$2/I$2*COS(2*PI()/180*A34))/1000</f>
        <v>-22512.4649035273</v>
      </c>
      <c r="E34" s="58" t="n">
        <f aca="false">D34/1000</f>
        <v>-22.5124649035273</v>
      </c>
      <c r="P34" s="1" t="n">
        <v>160</v>
      </c>
      <c r="Q34" s="54" t="n">
        <f aca="false">(B34-Kinematik!B34)/Kinematik!B34*100</f>
        <v>0</v>
      </c>
      <c r="R34" s="18" t="n">
        <f aca="false">(C34-Kinematik!C34)/Kinematik!C34*100</f>
        <v>0.156584680535614</v>
      </c>
      <c r="S34" s="18" t="n">
        <f aca="false">(D34-Kinematik!D34)/Kinematik!D34*100</f>
        <v>0.432338537823465</v>
      </c>
    </row>
    <row r="35" customFormat="false" ht="14.65" hidden="false" customHeight="false" outlineLevel="0" collapsed="false">
      <c r="A35" s="16" t="n">
        <v>165</v>
      </c>
      <c r="B35" s="57" t="n">
        <f aca="false">$H$2*(1+$I$2/$H$2-COS(A35/180*PI())-SQRT(($I$2/$H$2)^2-(SIN(A35/180*PI())^2)))</f>
        <v>77.0315935532404</v>
      </c>
      <c r="C35" s="57" t="n">
        <f aca="false">2*PI()*$J$2/60*$H$2/1000*(SIN(A35/180*PI())+$H$2/2/$I$2*SIN(2*A35/180*PI()))</f>
        <v>6.59280399306808</v>
      </c>
      <c r="D35" s="10" t="n">
        <f aca="false">H$2*(2*PI()*J$2/60)^2*(COS(A35*PI()/180)+H$2/I$2*COS(2*PI()/180*A35))/1000</f>
        <v>-22471.5722123334</v>
      </c>
      <c r="E35" s="58" t="n">
        <f aca="false">D35/1000</f>
        <v>-22.4715722123334</v>
      </c>
      <c r="P35" s="1" t="n">
        <v>165</v>
      </c>
      <c r="Q35" s="54" t="n">
        <f aca="false">(B35-Kinematik!B35)/Kinematik!B35*100</f>
        <v>0</v>
      </c>
      <c r="R35" s="18" t="n">
        <f aca="false">(C35-Kinematik!C35)/Kinematik!C35*100</f>
        <v>0.0927540716172501</v>
      </c>
      <c r="S35" s="18" t="n">
        <f aca="false">(D35-Kinematik!D35)/Kinematik!D35*100</f>
        <v>0.265859603614252</v>
      </c>
    </row>
    <row r="36" customFormat="false" ht="14.65" hidden="false" customHeight="false" outlineLevel="0" collapsed="false">
      <c r="A36" s="16" t="n">
        <v>170</v>
      </c>
      <c r="B36" s="57" t="n">
        <f aca="false">$H$2*(1+$I$2/$H$2-COS(A36/180*PI())-SQRT(($I$2/$H$2)^2-(SIN(A36/180*PI())^2)))</f>
        <v>77.5696580436444</v>
      </c>
      <c r="C36" s="57" t="n">
        <f aca="false">2*PI()*$J$2/60*$H$2/1000*(SIN(A36/180*PI())+$H$2/2/$I$2*SIN(2*A36/180*PI()))</f>
        <v>4.39190565598785</v>
      </c>
      <c r="D36" s="10" t="n">
        <f aca="false">H$2*(2*PI()*J$2/60)^2*(COS(A36*PI()/180)+H$2/I$2*COS(2*PI()/180*A36))/1000</f>
        <v>-22427.6288321501</v>
      </c>
      <c r="E36" s="58" t="n">
        <f aca="false">D36/1000</f>
        <v>-22.4276288321501</v>
      </c>
      <c r="P36" s="1" t="n">
        <v>170</v>
      </c>
      <c r="Q36" s="54" t="n">
        <f aca="false">(B36-Kinematik!B36)/Kinematik!B36*100</f>
        <v>0</v>
      </c>
      <c r="R36" s="18" t="n">
        <f aca="false">(C36-Kinematik!C36)/Kinematik!C36*100</f>
        <v>0.0427610505177314</v>
      </c>
      <c r="S36" s="18" t="n">
        <f aca="false">(D36-Kinematik!D36)/Kinematik!D36*100</f>
        <v>0.125749749954775</v>
      </c>
    </row>
    <row r="37" customFormat="false" ht="14.65" hidden="false" customHeight="false" outlineLevel="0" collapsed="false">
      <c r="A37" s="16" t="n">
        <v>175</v>
      </c>
      <c r="B37" s="57" t="n">
        <f aca="false">$H$2*(1+$I$2/$H$2-COS(A37/180*PI())-SQRT(($I$2/$H$2)^2-(SIN(A37/180*PI())^2)))</f>
        <v>77.8924249254435</v>
      </c>
      <c r="C37" s="57" t="n">
        <f aca="false">2*PI()*$J$2/60*$H$2/1000*(SIN(A37/180*PI())+$H$2/2/$I$2*SIN(2*A37/180*PI()))</f>
        <v>2.19484538611456</v>
      </c>
      <c r="D37" s="10" t="n">
        <f aca="false">H$2*(2*PI()*J$2/60)^2*(COS(A37*PI()/180)+H$2/I$2*COS(2*PI()/180*A37))/1000</f>
        <v>-22395.2574587092</v>
      </c>
      <c r="E37" s="58" t="n">
        <f aca="false">D37/1000</f>
        <v>-22.3952574587092</v>
      </c>
      <c r="P37" s="1" t="n">
        <v>175</v>
      </c>
      <c r="Q37" s="54" t="n">
        <f aca="false">(B37-Kinematik!B37)/Kinematik!B37*100</f>
        <v>0</v>
      </c>
      <c r="R37" s="18" t="n">
        <f aca="false">(C37-Kinematik!C37)/Kinematik!C37*100</f>
        <v>0.0109262322957702</v>
      </c>
      <c r="S37" s="18" t="n">
        <f aca="false">(D37-Kinematik!D37)/Kinematik!D37*100</f>
        <v>0.0326171257381222</v>
      </c>
    </row>
    <row r="38" customFormat="false" ht="14.65" hidden="false" customHeight="false" outlineLevel="0" collapsed="false">
      <c r="A38" s="16" t="n">
        <v>180</v>
      </c>
      <c r="B38" s="57" t="n">
        <f aca="false">$H$2*(1+$I$2/$H$2-COS(A38/180*PI())-SQRT(($I$2/$H$2)^2-(SIN(A38/180*PI())^2)))</f>
        <v>78</v>
      </c>
      <c r="C38" s="57" t="n">
        <f aca="false">2*PI()*$J$2/60*$H$2/1000*(SIN(A38/180*PI())+$H$2/2/$I$2*SIN(2*A38/180*PI()))</f>
        <v>3.07957246569137E-015</v>
      </c>
      <c r="D38" s="10" t="n">
        <f aca="false">H$2*(2*PI()*J$2/60)^2*(COS(A38*PI()/180)+H$2/I$2*COS(2*PI()/180*A38))/1000</f>
        <v>-22383.4548458569</v>
      </c>
      <c r="E38" s="58" t="n">
        <f aca="false">D38/1000</f>
        <v>-22.3834548458569</v>
      </c>
      <c r="P38" s="1" t="n">
        <v>180</v>
      </c>
      <c r="Q38" s="54" t="n">
        <f aca="false">(B38-Kinematik!B38)/Kinematik!B38*100</f>
        <v>0</v>
      </c>
      <c r="R38" s="18" t="n">
        <f aca="false">(C38-Kinematik!C38)/Kinematik!C38*100</f>
        <v>0</v>
      </c>
      <c r="S38" s="18" t="n">
        <f aca="false">(D38-Kinematik!D38)/Kinematik!D38*100</f>
        <v>-0</v>
      </c>
    </row>
    <row r="39" customFormat="false" ht="14.65" hidden="false" customHeight="false" outlineLevel="0" collapsed="false">
      <c r="A39" s="16" t="n">
        <v>185</v>
      </c>
      <c r="B39" s="57" t="n">
        <f aca="false">$H$2*(1+$I$2/$H$2-COS(A39/180*PI())-SQRT(($I$2/$H$2)^2-(SIN(A39/180*PI())^2)))</f>
        <v>77.8924249254435</v>
      </c>
      <c r="C39" s="57" t="n">
        <f aca="false">2*PI()*$J$2/60*$H$2/1000*(SIN(A39/180*PI())+$H$2/2/$I$2*SIN(2*A39/180*PI()))</f>
        <v>-2.19484538611455</v>
      </c>
      <c r="D39" s="10" t="n">
        <f aca="false">H$2*(2*PI()*J$2/60)^2*(COS(A39*PI()/180)+H$2/I$2*COS(2*PI()/180*A39))/1000</f>
        <v>-22395.2574587092</v>
      </c>
      <c r="E39" s="58" t="n">
        <f aca="false">D39/1000</f>
        <v>-22.3952574587092</v>
      </c>
      <c r="P39" s="1" t="n">
        <v>185</v>
      </c>
      <c r="Q39" s="54" t="n">
        <f aca="false">(B39-Kinematik!B39)/Kinematik!B39*100</f>
        <v>0</v>
      </c>
      <c r="R39" s="18" t="n">
        <f aca="false">(C39-Kinematik!C39)/Kinematik!C39*100</f>
        <v>0.0109262322963167</v>
      </c>
      <c r="S39" s="18" t="n">
        <f aca="false">(D39-Kinematik!D39)/Kinematik!D39*100</f>
        <v>0.032617125738106</v>
      </c>
    </row>
    <row r="40" customFormat="false" ht="14.65" hidden="false" customHeight="false" outlineLevel="0" collapsed="false">
      <c r="A40" s="16" t="n">
        <v>190</v>
      </c>
      <c r="B40" s="57" t="n">
        <f aca="false">$H$2*(1+$I$2/$H$2-COS(A40/180*PI())-SQRT(($I$2/$H$2)^2-(SIN(A40/180*PI())^2)))</f>
        <v>77.5696580436444</v>
      </c>
      <c r="C40" s="57" t="n">
        <f aca="false">2*PI()*$J$2/60*$H$2/1000*(SIN(A40/180*PI())+$H$2/2/$I$2*SIN(2*A40/180*PI()))</f>
        <v>-4.39190565598784</v>
      </c>
      <c r="D40" s="10" t="n">
        <f aca="false">H$2*(2*PI()*J$2/60)^2*(COS(A40*PI()/180)+H$2/I$2*COS(2*PI()/180*A40))/1000</f>
        <v>-22427.6288321502</v>
      </c>
      <c r="E40" s="58" t="n">
        <f aca="false">D40/1000</f>
        <v>-22.4276288321502</v>
      </c>
      <c r="P40" s="1" t="n">
        <v>190</v>
      </c>
      <c r="Q40" s="54" t="n">
        <f aca="false">(B40-Kinematik!B40)/Kinematik!B40*100</f>
        <v>0</v>
      </c>
      <c r="R40" s="18" t="n">
        <f aca="false">(C40-Kinematik!C40)/Kinematik!C40*100</f>
        <v>0.0427610505175088</v>
      </c>
      <c r="S40" s="18" t="n">
        <f aca="false">(D40-Kinematik!D40)/Kinematik!D40*100</f>
        <v>0.125749749954791</v>
      </c>
    </row>
    <row r="41" customFormat="false" ht="14.65" hidden="false" customHeight="false" outlineLevel="0" collapsed="false">
      <c r="A41" s="16" t="n">
        <v>195</v>
      </c>
      <c r="B41" s="57" t="n">
        <f aca="false">$H$2*(1+$I$2/$H$2-COS(A41/180*PI())-SQRT(($I$2/$H$2)^2-(SIN(A41/180*PI())^2)))</f>
        <v>77.0315935532404</v>
      </c>
      <c r="C41" s="57" t="n">
        <f aca="false">2*PI()*$J$2/60*$H$2/1000*(SIN(A41/180*PI())+$H$2/2/$I$2*SIN(2*A41/180*PI()))</f>
        <v>-6.59280399306807</v>
      </c>
      <c r="D41" s="10" t="n">
        <f aca="false">H$2*(2*PI()*J$2/60)^2*(COS(A41*PI()/180)+H$2/I$2*COS(2*PI()/180*A41))/1000</f>
        <v>-22471.5722123334</v>
      </c>
      <c r="E41" s="58" t="n">
        <f aca="false">D41/1000</f>
        <v>-22.4715722123334</v>
      </c>
      <c r="P41" s="1" t="n">
        <v>195</v>
      </c>
      <c r="Q41" s="54" t="n">
        <f aca="false">(B41-Kinematik!B41)/Kinematik!B41*100</f>
        <v>0</v>
      </c>
      <c r="R41" s="18" t="n">
        <f aca="false">(C41-Kinematik!C41)/Kinematik!C41*100</f>
        <v>0.0927540716172504</v>
      </c>
      <c r="S41" s="18" t="n">
        <f aca="false">(D41-Kinematik!D41)/Kinematik!D41*100</f>
        <v>0.265859603614285</v>
      </c>
    </row>
    <row r="42" customFormat="false" ht="14.65" hidden="false" customHeight="false" outlineLevel="0" collapsed="false">
      <c r="A42" s="16" t="n">
        <v>200</v>
      </c>
      <c r="B42" s="57" t="n">
        <f aca="false">$H$2*(1+$I$2/$H$2-COS(A42/180*PI())-SQRT(($I$2/$H$2)^2-(SIN(A42/180*PI())^2)))</f>
        <v>76.2781190503588</v>
      </c>
      <c r="C42" s="57" t="n">
        <f aca="false">2*PI()*$J$2/60*$H$2/1000*(SIN(A42/180*PI())+$H$2/2/$I$2*SIN(2*A42/180*PI()))</f>
        <v>-8.79800214971435</v>
      </c>
      <c r="D42" s="10" t="n">
        <f aca="false">H$2*(2*PI()*J$2/60)^2*(COS(A42*PI()/180)+H$2/I$2*COS(2*PI()/180*A42))/1000</f>
        <v>-22512.4649035273</v>
      </c>
      <c r="E42" s="58" t="n">
        <f aca="false">D42/1000</f>
        <v>-22.5124649035273</v>
      </c>
      <c r="P42" s="1" t="n">
        <v>200</v>
      </c>
      <c r="Q42" s="54" t="n">
        <f aca="false">(B42-Kinematik!B42)/Kinematik!B42*100</f>
        <v>0</v>
      </c>
      <c r="R42" s="18" t="n">
        <f aca="false">(C42-Kinematik!C42)/Kinematik!C42*100</f>
        <v>0.156584680535594</v>
      </c>
      <c r="S42" s="18" t="n">
        <f aca="false">(D42-Kinematik!D42)/Kinematik!D42*100</f>
        <v>0.432338537823514</v>
      </c>
    </row>
    <row r="43" customFormat="false" ht="14.65" hidden="false" customHeight="false" outlineLevel="0" collapsed="false">
      <c r="A43" s="16" t="n">
        <v>205</v>
      </c>
      <c r="B43" s="57" t="n">
        <f aca="false">$H$2*(1+$I$2/$H$2-COS(A43/180*PI())-SQRT(($I$2/$H$2)^2-(SIN(A43/180*PI())^2)))</f>
        <v>75.3092114399929</v>
      </c>
      <c r="C43" s="57" t="n">
        <f aca="false">2*PI()*$J$2/60*$H$2/1000*(SIN(A43/180*PI())+$H$2/2/$I$2*SIN(2*A43/180*PI()))</f>
        <v>-11.0062739575744</v>
      </c>
      <c r="D43" s="10" t="n">
        <f aca="false">H$2*(2*PI()*J$2/60)^2*(COS(A43*PI()/180)+H$2/I$2*COS(2*PI()/180*A43))/1000</f>
        <v>-22530.6036972111</v>
      </c>
      <c r="E43" s="58" t="n">
        <f aca="false">D43/1000</f>
        <v>-22.5306036972111</v>
      </c>
      <c r="P43" s="1" t="n">
        <v>205</v>
      </c>
      <c r="Q43" s="54" t="n">
        <f aca="false">(B43-Kinematik!B43)/Kinematik!B43*100</f>
        <v>0</v>
      </c>
      <c r="R43" s="18" t="n">
        <f aca="false">(C43-Kinematik!C43)/Kinematik!C43*100</f>
        <v>0.228731582202805</v>
      </c>
      <c r="S43" s="18" t="n">
        <f aca="false">(D43-Kinematik!D43)/Kinematik!D43*100</f>
        <v>0.600099869748988</v>
      </c>
    </row>
    <row r="44" customFormat="false" ht="14.65" hidden="false" customHeight="false" outlineLevel="0" collapsed="false">
      <c r="A44" s="16" t="n">
        <v>210</v>
      </c>
      <c r="B44" s="57" t="n">
        <f aca="false">$H$2*(1+$I$2/$H$2-COS(A44/180*PI())-SQRT(($I$2/$H$2)^2-(SIN(A44/180*PI())^2)))</f>
        <v>74.1250710187541</v>
      </c>
      <c r="C44" s="57" t="n">
        <f aca="false">2*PI()*$J$2/60*$H$2/1000*(SIN(A44/180*PI())+$H$2/2/$I$2*SIN(2*A44/180*PI()))</f>
        <v>-13.2142419763659</v>
      </c>
      <c r="D44" s="10" t="n">
        <f aca="false">H$2*(2*PI()*J$2/60)^2*(COS(A44*PI()/180)+H$2/I$2*COS(2*PI()/180*A44))/1000</f>
        <v>-22501.9440412059</v>
      </c>
      <c r="E44" s="58" t="n">
        <f aca="false">D44/1000</f>
        <v>-22.5019440412059</v>
      </c>
      <c r="P44" s="1" t="n">
        <v>210</v>
      </c>
      <c r="Q44" s="54" t="n">
        <f aca="false">(B44-Kinematik!B44)/Kinematik!B44*100</f>
        <v>0</v>
      </c>
      <c r="R44" s="18" t="n">
        <f aca="false">(C44-Kinematik!C44)/Kinematik!C44*100</f>
        <v>0.302941733799322</v>
      </c>
      <c r="S44" s="18" t="n">
        <f aca="false">(D44-Kinematik!D44)/Kinematik!D44*100</f>
        <v>0.742598199392664</v>
      </c>
    </row>
    <row r="45" customFormat="false" ht="14.65" hidden="false" customHeight="false" outlineLevel="0" collapsed="false">
      <c r="A45" s="16" t="n">
        <v>215</v>
      </c>
      <c r="B45" s="57" t="n">
        <f aca="false">$H$2*(1+$I$2/$H$2-COS(A45/180*PI())-SQRT(($I$2/$H$2)^2-(SIN(A45/180*PI())^2)))</f>
        <v>72.7262930303275</v>
      </c>
      <c r="C45" s="57" t="n">
        <f aca="false">2*PI()*$J$2/60*$H$2/1000*(SIN(A45/180*PI())+$H$2/2/$I$2*SIN(2*A45/180*PI()))</f>
        <v>-15.4159951696808</v>
      </c>
      <c r="D45" s="10" t="n">
        <f aca="false">H$2*(2*PI()*J$2/60)^2*(COS(A45*PI()/180)+H$2/I$2*COS(2*PI()/180*A45))/1000</f>
        <v>-22399.0094202924</v>
      </c>
      <c r="E45" s="58" t="n">
        <f aca="false">D45/1000</f>
        <v>-22.3990094202924</v>
      </c>
      <c r="P45" s="1" t="n">
        <v>215</v>
      </c>
      <c r="Q45" s="54" t="n">
        <f aca="false">(B45-Kinematik!B45)/Kinematik!B45*100</f>
        <v>0</v>
      </c>
      <c r="R45" s="18" t="n">
        <f aca="false">(C45-Kinematik!C45)/Kinematik!C45*100</f>
        <v>0.372755873324779</v>
      </c>
      <c r="S45" s="18" t="n">
        <f aca="false">(D45-Kinematik!D45)/Kinematik!D45*100</f>
        <v>0.83482464844304</v>
      </c>
    </row>
    <row r="46" customFormat="false" ht="14.65" hidden="false" customHeight="false" outlineLevel="0" collapsed="false">
      <c r="A46" s="16" t="n">
        <v>220</v>
      </c>
      <c r="B46" s="57" t="n">
        <f aca="false">$H$2*(1+$I$2/$H$2-COS(A46/180*PI())-SQRT(($I$2/$H$2)^2-(SIN(A46/180*PI())^2)))</f>
        <v>71.1140751013797</v>
      </c>
      <c r="C46" s="57" t="n">
        <f aca="false">2*PI()*$J$2/60*$H$2/1000*(SIN(A46/180*PI())+$H$2/2/$I$2*SIN(2*A46/180*PI()))</f>
        <v>-17.6028029152716</v>
      </c>
      <c r="D46" s="10" t="n">
        <f aca="false">H$2*(2*PI()*J$2/60)^2*(COS(A46*PI()/180)+H$2/I$2*COS(2*PI()/180*A46))/1000</f>
        <v>-22191.9419564772</v>
      </c>
      <c r="E46" s="58" t="n">
        <f aca="false">D46/1000</f>
        <v>-22.1919419564772</v>
      </c>
      <c r="P46" s="1" t="n">
        <v>220</v>
      </c>
      <c r="Q46" s="54" t="n">
        <f aca="false">(B46-Kinematik!B46)/Kinematik!B46*100</f>
        <v>0</v>
      </c>
      <c r="R46" s="18" t="n">
        <f aca="false">(C46-Kinematik!C46)/Kinematik!C46*100</f>
        <v>0.432043125603548</v>
      </c>
      <c r="S46" s="18" t="n">
        <f aca="false">(D46-Kinematik!D46)/Kinematik!D46*100</f>
        <v>0.855866758747582</v>
      </c>
    </row>
    <row r="47" customFormat="false" ht="14.65" hidden="false" customHeight="false" outlineLevel="0" collapsed="false">
      <c r="A47" s="16" t="n">
        <v>225</v>
      </c>
      <c r="B47" s="57" t="n">
        <f aca="false">$H$2*(1+$I$2/$H$2-COS(A47/180*PI())-SQRT(($I$2/$H$2)^2-(SIN(A47/180*PI())^2)))</f>
        <v>69.290457610035</v>
      </c>
      <c r="C47" s="57" t="n">
        <f aca="false">2*PI()*$J$2/60*$H$2/1000*(SIN(A47/180*PI())+$H$2/2/$I$2*SIN(2*A47/180*PI()))</f>
        <v>-19.7629375829203</v>
      </c>
      <c r="D47" s="10" t="n">
        <f aca="false">H$2*(2*PI()*J$2/60)^2*(COS(A47*PI()/180)+H$2/I$2*COS(2*PI()/180*A47))/1000</f>
        <v>-21849.6606650361</v>
      </c>
      <c r="E47" s="58" t="n">
        <f aca="false">D47/1000</f>
        <v>-21.8496606650361</v>
      </c>
      <c r="P47" s="1" t="n">
        <v>225</v>
      </c>
      <c r="Q47" s="54" t="n">
        <f aca="false">(B47-Kinematik!B47)/Kinematik!B47*100</f>
        <v>0</v>
      </c>
      <c r="R47" s="18" t="n">
        <f aca="false">(C47-Kinematik!C47)/Kinematik!C47*100</f>
        <v>0.475497056717112</v>
      </c>
      <c r="S47" s="18" t="n">
        <f aca="false">(D47-Kinematik!D47)/Kinematik!D47*100</f>
        <v>0.790725576408831</v>
      </c>
    </row>
    <row r="48" customFormat="false" ht="14.65" hidden="false" customHeight="false" outlineLevel="0" collapsed="false">
      <c r="A48" s="16" t="n">
        <v>230</v>
      </c>
      <c r="B48" s="57" t="n">
        <f aca="false">$H$2*(1+$I$2/$H$2-COS(A48/180*PI())-SQRT(($I$2/$H$2)^2-(SIN(A48/180*PI())^2)))</f>
        <v>67.2585921994048</v>
      </c>
      <c r="C48" s="57" t="n">
        <f aca="false">2*PI()*$J$2/60*$H$2/1000*(SIN(A48/180*PI())+$H$2/2/$I$2*SIN(2*A48/180*PI()))</f>
        <v>-21.8816144399694</v>
      </c>
      <c r="D48" s="10" t="n">
        <f aca="false">H$2*(2*PI()*J$2/60)^2*(COS(A48*PI()/180)+H$2/I$2*COS(2*PI()/180*A48))/1000</f>
        <v>-21341.0902627482</v>
      </c>
      <c r="E48" s="58" t="n">
        <f aca="false">D48/1000</f>
        <v>-21.3410902627482</v>
      </c>
      <c r="P48" s="1" t="n">
        <v>230</v>
      </c>
      <c r="Q48" s="54" t="n">
        <f aca="false">(B48-Kinematik!B48)/Kinematik!B48*100</f>
        <v>0</v>
      </c>
      <c r="R48" s="18" t="n">
        <f aca="false">(C48-Kinematik!C48)/Kinematik!C48*100</f>
        <v>0.499050076416602</v>
      </c>
      <c r="S48" s="18" t="n">
        <f aca="false">(D48-Kinematik!D48)/Kinematik!D48*100</f>
        <v>0.631213865474519</v>
      </c>
    </row>
    <row r="49" customFormat="false" ht="14.65" hidden="false" customHeight="false" outlineLevel="0" collapsed="false">
      <c r="A49" s="16" t="n">
        <v>235</v>
      </c>
      <c r="B49" s="57" t="n">
        <f aca="false">$H$2*(1+$I$2/$H$2-COS(A49/180*PI())-SQRT(($I$2/$H$2)^2-(SIN(A49/180*PI())^2)))</f>
        <v>65.0230313680867</v>
      </c>
      <c r="C49" s="57" t="n">
        <f aca="false">2*PI()*$J$2/60*$H$2/1000*(SIN(A49/180*PI())+$H$2/2/$I$2*SIN(2*A49/180*PI()))</f>
        <v>-23.9410538797565</v>
      </c>
      <c r="D49" s="10" t="n">
        <f aca="false">H$2*(2*PI()*J$2/60)^2*(COS(A49*PI()/180)+H$2/I$2*COS(2*PI()/180*A49))/1000</f>
        <v>-20636.4210269343</v>
      </c>
      <c r="E49" s="58" t="n">
        <f aca="false">D49/1000</f>
        <v>-20.6364210269343</v>
      </c>
      <c r="P49" s="1" t="n">
        <v>235</v>
      </c>
      <c r="Q49" s="54" t="n">
        <f aca="false">(B49-Kinematik!B49)/Kinematik!B49*100</f>
        <v>0</v>
      </c>
      <c r="R49" s="18" t="n">
        <f aca="false">(C49-Kinematik!C49)/Kinematik!C49*100</f>
        <v>0.500171786527772</v>
      </c>
      <c r="S49" s="18" t="n">
        <f aca="false">(D49-Kinematik!D49)/Kinematik!D49*100</f>
        <v>0.375882972673036</v>
      </c>
    </row>
    <row r="50" customFormat="false" ht="14.65" hidden="false" customHeight="false" outlineLevel="0" collapsed="false">
      <c r="A50" s="16" t="n">
        <v>240</v>
      </c>
      <c r="B50" s="57" t="n">
        <f aca="false">$H$2*(1+$I$2/$H$2-COS(A50/180*PI())-SQRT(($I$2/$H$2)^2-(SIN(A50/180*PI())^2)))</f>
        <v>62.5900294738406</v>
      </c>
      <c r="C50" s="57" t="n">
        <f aca="false">2*PI()*$J$2/60*$H$2/1000*(SIN(A50/180*PI())+$H$2/2/$I$2*SIN(2*A50/180*PI()))</f>
        <v>-25.9206670274645</v>
      </c>
      <c r="D50" s="10" t="n">
        <f aca="false">H$2*(2*PI()*J$2/60)^2*(COS(A50*PI()/180)+H$2/I$2*COS(2*PI()/180*A50))/1000</f>
        <v>-19708.3590228155</v>
      </c>
      <c r="E50" s="58" t="n">
        <f aca="false">D50/1000</f>
        <v>-19.7083590228155</v>
      </c>
      <c r="P50" s="1" t="n">
        <v>240</v>
      </c>
      <c r="Q50" s="54" t="n">
        <f aca="false">(B50-Kinematik!B50)/Kinematik!B50*100</f>
        <v>0</v>
      </c>
      <c r="R50" s="18" t="n">
        <f aca="false">(C50-Kinematik!C50)/Kinematik!C50*100</f>
        <v>0.478028817429593</v>
      </c>
      <c r="S50" s="18" t="n">
        <f aca="false">(D50-Kinematik!D50)/Kinematik!D50*100</f>
        <v>0.029007393986052</v>
      </c>
    </row>
    <row r="51" customFormat="false" ht="14.65" hidden="false" customHeight="false" outlineLevel="0" collapsed="false">
      <c r="A51" s="16" t="n">
        <v>245</v>
      </c>
      <c r="B51" s="57" t="n">
        <f aca="false">$H$2*(1+$I$2/$H$2-COS(A51/180*PI())-SQRT(($I$2/$H$2)^2-(SIN(A51/180*PI())^2)))</f>
        <v>59.9678427946857</v>
      </c>
      <c r="C51" s="57" t="n">
        <f aca="false">2*PI()*$J$2/60*$H$2/1000*(SIN(A51/180*PI())+$H$2/2/$I$2*SIN(2*A51/180*PI()))</f>
        <v>-27.7973617827078</v>
      </c>
      <c r="D51" s="10" t="n">
        <f aca="false">H$2*(2*PI()*J$2/60)^2*(COS(A51*PI()/180)+H$2/I$2*COS(2*PI()/180*A51))/1000</f>
        <v>-18533.3260900099</v>
      </c>
      <c r="E51" s="58" t="n">
        <f aca="false">D51/1000</f>
        <v>-18.5333260900099</v>
      </c>
      <c r="P51" s="1" t="n">
        <v>245</v>
      </c>
      <c r="Q51" s="54" t="n">
        <f aca="false">(B51-Kinematik!B51)/Kinematik!B51*100</f>
        <v>0</v>
      </c>
      <c r="R51" s="18" t="n">
        <f aca="false">(C51-Kinematik!C51)/Kinematik!C51*100</f>
        <v>0.433497586121928</v>
      </c>
      <c r="S51" s="18" t="n">
        <f aca="false">(D51-Kinematik!D51)/Kinematik!D51*100</f>
        <v>-0.401340788382089</v>
      </c>
    </row>
    <row r="52" customFormat="false" ht="14.65" hidden="false" customHeight="false" outlineLevel="0" collapsed="false">
      <c r="A52" s="16" t="n">
        <v>250</v>
      </c>
      <c r="B52" s="57" t="n">
        <f aca="false">$H$2*(1+$I$2/$H$2-COS(A52/180*PI())-SQRT(($I$2/$H$2)^2-(SIN(A52/180*PI())^2)))</f>
        <v>57.1670138114439</v>
      </c>
      <c r="C52" s="57" t="n">
        <f aca="false">2*PI()*$J$2/60*$H$2/1000*(SIN(A52/180*PI())+$H$2/2/$I$2*SIN(2*A52/180*PI()))</f>
        <v>-29.5459624317973</v>
      </c>
      <c r="D52" s="10" t="n">
        <f aca="false">H$2*(2*PI()*J$2/60)^2*(COS(A52*PI()/180)+H$2/I$2*COS(2*PI()/180*A52))/1000</f>
        <v>-17092.5703061339</v>
      </c>
      <c r="E52" s="58" t="n">
        <f aca="false">D52/1000</f>
        <v>-17.0925703061339</v>
      </c>
      <c r="P52" s="1" t="n">
        <v>250</v>
      </c>
      <c r="Q52" s="54" t="n">
        <f aca="false">(B52-Kinematik!B52)/Kinematik!B52*100</f>
        <v>0</v>
      </c>
      <c r="R52" s="18" t="n">
        <f aca="false">(C52-Kinematik!C52)/Kinematik!C52*100</f>
        <v>0.369035711786566</v>
      </c>
      <c r="S52" s="18" t="n">
        <f aca="false">(D52-Kinematik!D52)/Kinematik!D52*100</f>
        <v>-0.906231824938922</v>
      </c>
    </row>
    <row r="53" customFormat="false" ht="14.65" hidden="false" customHeight="false" outlineLevel="0" collapsed="false">
      <c r="A53" s="16" t="n">
        <v>255</v>
      </c>
      <c r="B53" s="57" t="n">
        <f aca="false">$H$2*(1+$I$2/$H$2-COS(A53/180*PI())-SQRT(($I$2/$H$2)^2-(SIN(A53/180*PI())^2)))</f>
        <v>54.2006229796853</v>
      </c>
      <c r="C53" s="57" t="n">
        <f aca="false">2*PI()*$J$2/60*$H$2/1000*(SIN(A53/180*PI())+$H$2/2/$I$2*SIN(2*A53/180*PI()))</f>
        <v>-31.1397322263931</v>
      </c>
      <c r="D53" s="10" t="n">
        <f aca="false">H$2*(2*PI()*J$2/60)^2*(COS(A53*PI()/180)+H$2/I$2*COS(2*PI()/180*A53))/1000</f>
        <v>-15373.1501876483</v>
      </c>
      <c r="E53" s="58" t="n">
        <f aca="false">D53/1000</f>
        <v>-15.3731501876483</v>
      </c>
      <c r="P53" s="1" t="n">
        <v>255</v>
      </c>
      <c r="Q53" s="54" t="n">
        <f aca="false">(B53-Kinematik!B53)/Kinematik!B53*100</f>
        <v>0</v>
      </c>
      <c r="R53" s="18" t="n">
        <f aca="false">(C53-Kinematik!C53)/Kinematik!C53*100</f>
        <v>0.288430944846069</v>
      </c>
      <c r="S53" s="18" t="n">
        <f aca="false">(D53-Kinematik!D53)/Kinematik!D53*100</f>
        <v>-1.48037372796984</v>
      </c>
    </row>
    <row r="54" customFormat="false" ht="14.65" hidden="false" customHeight="false" outlineLevel="0" collapsed="false">
      <c r="A54" s="16" t="n">
        <v>260</v>
      </c>
      <c r="B54" s="57" t="n">
        <f aca="false">$H$2*(1+$I$2/$H$2-COS(A54/180*PI())-SQRT(($I$2/$H$2)^2-(SIN(A54/180*PI())^2)))</f>
        <v>51.084490335861</v>
      </c>
      <c r="C54" s="57" t="n">
        <f aca="false">2*PI()*$J$2/60*$H$2/1000*(SIN(A54/180*PI())+$H$2/2/$I$2*SIN(2*A54/180*PI()))</f>
        <v>-32.5509848948587</v>
      </c>
      <c r="D54" s="10" t="n">
        <f aca="false">H$2*(2*PI()*J$2/60)^2*(COS(A54*PI()/180)+H$2/I$2*COS(2*PI()/180*A54))/1000</f>
        <v>-13368.75956942</v>
      </c>
      <c r="E54" s="58" t="n">
        <f aca="false">D54/1000</f>
        <v>-13.36875956942</v>
      </c>
      <c r="P54" s="1" t="n">
        <v>260</v>
      </c>
      <c r="Q54" s="54" t="n">
        <f aca="false">(B54-Kinematik!B54)/Kinematik!B54*100</f>
        <v>0</v>
      </c>
      <c r="R54" s="18" t="n">
        <f aca="false">(C54-Kinematik!C54)/Kinematik!C54*100</f>
        <v>0.196456960356762</v>
      </c>
      <c r="S54" s="18" t="n">
        <f aca="false">(D54-Kinematik!D54)/Kinematik!D54*100</f>
        <v>-2.12997219745274</v>
      </c>
    </row>
    <row r="55" customFormat="false" ht="14.65" hidden="false" customHeight="false" outlineLevel="0" collapsed="false">
      <c r="A55" s="16" t="n">
        <v>265</v>
      </c>
      <c r="B55" s="57" t="n">
        <f aca="false">$H$2*(1+$I$2/$H$2-COS(A55/180*PI())-SQRT(($I$2/$H$2)^2-(SIN(A55/180*PI())^2)))</f>
        <v>47.8373096693435</v>
      </c>
      <c r="C55" s="57" t="n">
        <f aca="false">2*PI()*$J$2/60*$H$2/1000*(SIN(A55/180*PI())+$H$2/2/$I$2*SIN(2*A55/180*PI()))</f>
        <v>-33.7517680346065</v>
      </c>
      <c r="D55" s="10" t="n">
        <f aca="false">H$2*(2*PI()*J$2/60)^2*(COS(A55*PI()/180)+H$2/I$2*COS(2*PI()/180*A55))/1000</f>
        <v>-11080.3648142632</v>
      </c>
      <c r="E55" s="58" t="n">
        <f aca="false">D55/1000</f>
        <v>-11.0803648142632</v>
      </c>
      <c r="P55" s="1" t="n">
        <v>265</v>
      </c>
      <c r="Q55" s="54" t="n">
        <f aca="false">(B55-Kinematik!B55)/Kinematik!B55*100</f>
        <v>0</v>
      </c>
      <c r="R55" s="18" t="n">
        <f aca="false">(C55-Kinematik!C55)/Kinematik!C55*100</f>
        <v>0.098472145840286</v>
      </c>
      <c r="S55" s="18" t="n">
        <f aca="false">(D55-Kinematik!D55)/Kinematik!D55*100</f>
        <v>-2.88992116101017</v>
      </c>
    </row>
    <row r="56" customFormat="false" ht="14.65" hidden="false" customHeight="false" outlineLevel="0" collapsed="false">
      <c r="A56" s="16" t="n">
        <v>270</v>
      </c>
      <c r="B56" s="57" t="n">
        <f aca="false">$H$2*(1+$I$2/$H$2-COS(A56/180*PI())-SQRT(($I$2/$H$2)^2-(SIN(A56/180*PI())^2)))</f>
        <v>44.4806998988746</v>
      </c>
      <c r="C56" s="57" t="n">
        <f aca="false">2*PI()*$J$2/60*$H$2/1000*(SIN(A56/180*PI())+$H$2/2/$I$2*SIN(2*A56/180*PI()))</f>
        <v>-34.7145988221672</v>
      </c>
      <c r="D56" s="10" t="n">
        <f aca="false">H$2*(2*PI()*J$2/60)^2*(COS(A56*PI()/180)+H$2/I$2*COS(2*PI()/180*A56))/1000</f>
        <v>-8516.63159988703</v>
      </c>
      <c r="E56" s="58" t="n">
        <f aca="false">D56/1000</f>
        <v>-8.51663159988703</v>
      </c>
      <c r="P56" s="1" t="n">
        <v>270</v>
      </c>
      <c r="Q56" s="54" t="n">
        <f aca="false">(B56-Kinematik!B56)/Kinematik!B56*100</f>
        <v>0</v>
      </c>
      <c r="R56" s="18" t="n">
        <f aca="false">(C56-Kinematik!C56)/Kinematik!C56*100</f>
        <v>-0</v>
      </c>
      <c r="S56" s="18" t="n">
        <f aca="false">(D56-Kinematik!D56)/Kinematik!D56*100</f>
        <v>-3.8732861476146</v>
      </c>
    </row>
    <row r="57" customFormat="false" ht="14.65" hidden="false" customHeight="false" outlineLevel="0" collapsed="false">
      <c r="A57" s="16" t="n">
        <v>275</v>
      </c>
      <c r="B57" s="57" t="n">
        <f aca="false">$H$2*(1+$I$2/$H$2-COS(A57/180*PI())-SQRT(($I$2/$H$2)^2-(SIN(A57/180*PI())^2)))</f>
        <v>41.0391617350261</v>
      </c>
      <c r="C57" s="57" t="n">
        <f aca="false">2*PI()*$J$2/60*$H$2/1000*(SIN(A57/180*PI())+$H$2/2/$I$2*SIN(2*A57/180*PI()))</f>
        <v>-35.4132305514433</v>
      </c>
      <c r="D57" s="10" t="n">
        <f aca="false">H$2*(2*PI()*J$2/60)^2*(COS(A57*PI()/180)+H$2/I$2*COS(2*PI()/180*A57))/1000</f>
        <v>-5694.12484397186</v>
      </c>
      <c r="E57" s="58" t="n">
        <f aca="false">D57/1000</f>
        <v>-5.69412484397186</v>
      </c>
      <c r="P57" s="1" t="n">
        <v>275</v>
      </c>
      <c r="Q57" s="54" t="n">
        <f aca="false">(B57-Kinematik!B57)/Kinematik!B57*100</f>
        <v>0</v>
      </c>
      <c r="R57" s="18" t="n">
        <f aca="false">(C57-Kinematik!C57)/Kinematik!C57*100</f>
        <v>-0.0936720297420103</v>
      </c>
      <c r="S57" s="18" t="n">
        <f aca="false">(D57-Kinematik!D57)/Kinematik!D57*100</f>
        <v>-5.47394341244595</v>
      </c>
    </row>
    <row r="58" customFormat="false" ht="14.65" hidden="false" customHeight="false" outlineLevel="0" collapsed="false">
      <c r="A58" s="16" t="n">
        <v>280</v>
      </c>
      <c r="B58" s="57" t="n">
        <f aca="false">$H$2*(1+$I$2/$H$2-COS(A58/180*PI())-SQRT(($I$2/$H$2)^2-(SIN(A58/180*PI())^2)))</f>
        <v>37.5399324778404</v>
      </c>
      <c r="C58" s="57" t="n">
        <f aca="false">2*PI()*$J$2/60*$H$2/1000*(SIN(A58/180*PI())+$H$2/2/$I$2*SIN(2*A58/180*PI()))</f>
        <v>-35.8234272306988</v>
      </c>
      <c r="D58" s="10" t="n">
        <f aca="false">H$2*(2*PI()*J$2/60)^2*(COS(A58*PI()/180)+H$2/I$2*COS(2*PI()/180*A58))/1000</f>
        <v>-2637.27216731188</v>
      </c>
      <c r="E58" s="58" t="n">
        <f aca="false">D58/1000</f>
        <v>-2.63727216731188</v>
      </c>
      <c r="P58" s="1" t="n">
        <v>280</v>
      </c>
      <c r="Q58" s="54" t="n">
        <f aca="false">(B58-Kinematik!B58)/Kinematik!B58*100</f>
        <v>0</v>
      </c>
      <c r="R58" s="18" t="n">
        <f aca="false">(C58-Kinematik!C58)/Kinematik!C58*100</f>
        <v>-0.177843911886033</v>
      </c>
      <c r="S58" s="18" t="n">
        <f aca="false">(D58-Kinematik!D58)/Kinematik!D58*100</f>
        <v>-9.93600067525443</v>
      </c>
    </row>
    <row r="59" customFormat="false" ht="14.65" hidden="false" customHeight="false" outlineLevel="0" collapsed="false">
      <c r="A59" s="16" t="n">
        <v>285</v>
      </c>
      <c r="B59" s="57" t="n">
        <f aca="false">$H$2*(1+$I$2/$H$2-COS(A59/180*PI())-SQRT(($I$2/$H$2)^2-(SIN(A59/180*PI())^2)))</f>
        <v>34.0127374616887</v>
      </c>
      <c r="C59" s="57" t="n">
        <f aca="false">2*PI()*$J$2/60*$H$2/1000*(SIN(A59/180*PI())+$H$2/2/$I$2*SIN(2*A59/180*PI()))</f>
        <v>-35.9237228767977</v>
      </c>
      <c r="D59" s="10" t="n">
        <f aca="false">H$2*(2*PI()*J$2/60)^2*(COS(A59*PI()/180)+H$2/I$2*COS(2*PI()/180*A59))/1000</f>
        <v>621.911547297329</v>
      </c>
      <c r="E59" s="58" t="n">
        <f aca="false">D59/1000</f>
        <v>0.621911547297329</v>
      </c>
      <c r="P59" s="1" t="n">
        <v>285</v>
      </c>
      <c r="Q59" s="54" t="n">
        <f aca="false">(B59-Kinematik!B59)/Kinematik!B59*100</f>
        <v>0</v>
      </c>
      <c r="R59" s="18" t="n">
        <f aca="false">(C59-Kinematik!C59)/Kinematik!C59*100</f>
        <v>-0.248681339361545</v>
      </c>
      <c r="S59" s="18" t="n">
        <f aca="false">(D59-Kinematik!D59)/Kinematik!D59*100</f>
        <v>59.0925444644037</v>
      </c>
    </row>
    <row r="60" customFormat="false" ht="14.65" hidden="false" customHeight="false" outlineLevel="0" collapsed="false">
      <c r="A60" s="16" t="n">
        <v>290</v>
      </c>
      <c r="B60" s="57" t="n">
        <f aca="false">$H$2*(1+$I$2/$H$2-COS(A60/180*PI())-SQRT(($I$2/$H$2)^2-(SIN(A60/180*PI())^2)))</f>
        <v>30.4894426320417</v>
      </c>
      <c r="C60" s="57" t="n">
        <f aca="false">2*PI()*$J$2/60*$H$2/1000*(SIN(A60/180*PI())+$H$2/2/$I$2*SIN(2*A60/180*PI()))</f>
        <v>-35.6961422616701</v>
      </c>
      <c r="D60" s="10" t="n">
        <f aca="false">H$2*(2*PI()*J$2/60)^2*(COS(A60*PI()/180)+H$2/I$2*COS(2*PI()/180*A60))/1000</f>
        <v>4044.33368376394</v>
      </c>
      <c r="E60" s="58" t="n">
        <f aca="false">D60/1000</f>
        <v>4.04433368376394</v>
      </c>
      <c r="P60" s="1" t="n">
        <v>290</v>
      </c>
      <c r="Q60" s="54" t="n">
        <f aca="false">(B60-Kinematik!B60)/Kinematik!B60*100</f>
        <v>0</v>
      </c>
      <c r="R60" s="18" t="n">
        <f aca="false">(C60-Kinematik!C60)/Kinematik!C60*100</f>
        <v>-0.303407154425867</v>
      </c>
      <c r="S60" s="18" t="n">
        <f aca="false">(D60-Kinematik!D60)/Kinematik!D60*100</f>
        <v>4.02042518932324</v>
      </c>
    </row>
    <row r="61" customFormat="false" ht="14.65" hidden="false" customHeight="false" outlineLevel="0" collapsed="false">
      <c r="A61" s="16" t="n">
        <v>295</v>
      </c>
      <c r="B61" s="57" t="n">
        <f aca="false">$H$2*(1+$I$2/$H$2-COS(A61/180*PI())-SQRT(($I$2/$H$2)^2-(SIN(A61/180*PI())^2)))</f>
        <v>27.0036183789112</v>
      </c>
      <c r="C61" s="57" t="n">
        <f aca="false">2*PI()*$J$2/60*$H$2/1000*(SIN(A61/180*PI())+$H$2/2/$I$2*SIN(2*A61/180*PI()))</f>
        <v>-35.1268606900591</v>
      </c>
      <c r="D61" s="10" t="n">
        <f aca="false">H$2*(2*PI()*J$2/60)^2*(COS(A61*PI()/180)+H$2/I$2*COS(2*PI()/180*A61))/1000</f>
        <v>7584.55555266543</v>
      </c>
      <c r="E61" s="58" t="n">
        <f aca="false">D61/1000</f>
        <v>7.58455555266543</v>
      </c>
      <c r="P61" s="1" t="n">
        <v>295</v>
      </c>
      <c r="Q61" s="54" t="n">
        <f aca="false">(B61-Kinematik!B61)/Kinematik!B61*100</f>
        <v>0</v>
      </c>
      <c r="R61" s="18" t="n">
        <f aca="false">(C61-Kinematik!C61)/Kinematik!C61*100</f>
        <v>-0.340401504235719</v>
      </c>
      <c r="S61" s="18" t="n">
        <f aca="false">(D61-Kinematik!D61)/Kinematik!D61*100</f>
        <v>0.994444436506688</v>
      </c>
    </row>
    <row r="62" customFormat="false" ht="14.65" hidden="false" customHeight="false" outlineLevel="0" collapsed="false">
      <c r="A62" s="16" t="n">
        <v>300</v>
      </c>
      <c r="B62" s="57" t="n">
        <f aca="false">$H$2*(1+$I$2/$H$2-COS(A62/180*PI())-SQRT(($I$2/$H$2)^2-(SIN(A62/180*PI())^2)))</f>
        <v>23.5900294738406</v>
      </c>
      <c r="C62" s="57" t="n">
        <f aca="false">2*PI()*$J$2/60*$H$2/1000*(SIN(A62/180*PI())+$H$2/2/$I$2*SIN(2*A62/180*PI()))</f>
        <v>-34.2067818968999</v>
      </c>
      <c r="D62" s="10" t="n">
        <f aca="false">H$2*(2*PI()*J$2/60)^2*(COS(A62*PI()/180)+H$2/I$2*COS(2*PI()/180*A62))/1000</f>
        <v>11191.7274229285</v>
      </c>
      <c r="E62" s="58" t="n">
        <f aca="false">D62/1000</f>
        <v>11.1917274229285</v>
      </c>
      <c r="P62" s="1" t="n">
        <v>300</v>
      </c>
      <c r="Q62" s="54" t="n">
        <f aca="false">(B62-Kinematik!B62)/Kinematik!B62*100</f>
        <v>0</v>
      </c>
      <c r="R62" s="18" t="n">
        <f aca="false">(C62-Kinematik!C62)/Kinematik!C62*100</f>
        <v>-0.359214673132417</v>
      </c>
      <c r="S62" s="18" t="n">
        <f aca="false">(D62-Kinematik!D62)/Kinematik!D62*100</f>
        <v>-0.0510404356868986</v>
      </c>
    </row>
    <row r="63" customFormat="false" ht="14.65" hidden="false" customHeight="false" outlineLevel="0" collapsed="false">
      <c r="A63" s="16" t="n">
        <v>305</v>
      </c>
      <c r="B63" s="57" t="n">
        <f aca="false">$H$2*(1+$I$2/$H$2-COS(A63/180*PI())-SQRT(($I$2/$H$2)^2-(SIN(A63/180*PI())^2)))</f>
        <v>20.2840693327051</v>
      </c>
      <c r="C63" s="57" t="n">
        <f aca="false">2*PI()*$J$2/60*$H$2/1000*(SIN(A63/180*PI())+$H$2/2/$I$2*SIN(2*A63/180*PI()))</f>
        <v>-32.9320153039446</v>
      </c>
      <c r="D63" s="10" t="n">
        <f aca="false">H$2*(2*PI()*J$2/60)^2*(COS(A63*PI()/180)+H$2/I$2*COS(2*PI()/180*A63))/1000</f>
        <v>14810.7019060438</v>
      </c>
      <c r="E63" s="58" t="n">
        <f aca="false">D63/1000</f>
        <v>14.8107019060438</v>
      </c>
      <c r="P63" s="1" t="n">
        <v>305</v>
      </c>
      <c r="Q63" s="54" t="n">
        <f aca="false">(B63-Kinematik!B63)/Kinematik!B63*100</f>
        <v>0</v>
      </c>
      <c r="R63" s="18" t="n">
        <f aca="false">(C63-Kinematik!C63)/Kinematik!C63*100</f>
        <v>-0.360502987829405</v>
      </c>
      <c r="S63" s="18" t="n">
        <f aca="false">(D63-Kinematik!D63)/Kinematik!D63*100</f>
        <v>-0.519065149324965</v>
      </c>
    </row>
    <row r="64" customFormat="false" ht="14.65" hidden="false" customHeight="false" outlineLevel="0" collapsed="false">
      <c r="A64" s="16" t="n">
        <v>310</v>
      </c>
      <c r="B64" s="57" t="n">
        <f aca="false">$H$2*(1+$I$2/$H$2-COS(A64/180*PI())-SQRT(($I$2/$H$2)^2-(SIN(A64/180*PI())^2)))</f>
        <v>17.1211586438547</v>
      </c>
      <c r="C64" s="57" t="n">
        <f aca="false">2*PI()*$J$2/60*$H$2/1000*(SIN(A64/180*PI())+$H$2/2/$I$2*SIN(2*A64/180*PI()))</f>
        <v>-31.3042366056823</v>
      </c>
      <c r="D64" s="10" t="n">
        <f aca="false">H$2*(2*PI()*J$2/60)^2*(COS(A64*PI()/180)+H$2/I$2*COS(2*PI()/180*A64))/1000</f>
        <v>18383.2951483862</v>
      </c>
      <c r="E64" s="58" t="n">
        <f aca="false">D64/1000</f>
        <v>18.3832951483862</v>
      </c>
      <c r="P64" s="1" t="n">
        <v>310</v>
      </c>
      <c r="Q64" s="54" t="n">
        <f aca="false">(B64-Kinematik!B64)/Kinematik!B64*100</f>
        <v>0</v>
      </c>
      <c r="R64" s="18" t="n">
        <f aca="false">(C64-Kinematik!C64)/Kinematik!C64*100</f>
        <v>-0.345902399278368</v>
      </c>
      <c r="S64" s="18" t="n">
        <f aca="false">(D64-Kinematik!D64)/Kinematik!D64*100</f>
        <v>-0.722913086579668</v>
      </c>
    </row>
    <row r="65" customFormat="false" ht="14.65" hidden="false" customHeight="false" outlineLevel="0" collapsed="false">
      <c r="A65" s="16" t="n">
        <v>315</v>
      </c>
      <c r="B65" s="57" t="n">
        <f aca="false">$H$2*(1+$I$2/$H$2-COS(A65/180*PI())-SQRT(($I$2/$H$2)^2-(SIN(A65/180*PI())^2)))</f>
        <v>14.1361286774843</v>
      </c>
      <c r="C65" s="57" t="n">
        <f aca="false">2*PI()*$J$2/60*$H$2/1000*(SIN(A65/180*PI())+$H$2/2/$I$2*SIN(2*A65/180*PI()))</f>
        <v>-29.3309188837297</v>
      </c>
      <c r="D65" s="10" t="n">
        <f aca="false">H$2*(2*PI()*J$2/60)^2*(COS(A65*PI()/180)+H$2/I$2*COS(2*PI()/180*A65))/1000</f>
        <v>21849.660665036</v>
      </c>
      <c r="E65" s="58" t="n">
        <f aca="false">D65/1000</f>
        <v>21.849660665036</v>
      </c>
      <c r="P65" s="1" t="n">
        <v>315</v>
      </c>
      <c r="Q65" s="54" t="n">
        <f aca="false">(B65-Kinematik!B65)/Kinematik!B65*100</f>
        <v>0</v>
      </c>
      <c r="R65" s="18" t="n">
        <f aca="false">(C65-Kinematik!C65)/Kinematik!C65*100</f>
        <v>-0.317856333018156</v>
      </c>
      <c r="S65" s="18" t="n">
        <f aca="false">(D65-Kinematik!D65)/Kinematik!D65*100</f>
        <v>-0.778415318382627</v>
      </c>
    </row>
    <row r="66" customFormat="false" ht="14.65" hidden="false" customHeight="false" outlineLevel="0" collapsed="false">
      <c r="A66" s="16" t="n">
        <v>320</v>
      </c>
      <c r="B66" s="57" t="n">
        <f aca="false">$H$2*(1+$I$2/$H$2-COS(A66/180*PI())-SQRT(($I$2/$H$2)^2-(SIN(A66/180*PI())^2)))</f>
        <v>11.3626085380994</v>
      </c>
      <c r="C66" s="57" t="n">
        <f aca="false">2*PI()*$J$2/60*$H$2/1000*(SIN(A66/180*PI())+$H$2/2/$I$2*SIN(2*A66/180*PI()))</f>
        <v>-27.0254250809845</v>
      </c>
      <c r="D66" s="10" t="n">
        <f aca="false">H$2*(2*PI()*J$2/60)^2*(COS(A66*PI()/180)+H$2/I$2*COS(2*PI()/180*A66))/1000</f>
        <v>25149.7370708392</v>
      </c>
      <c r="E66" s="58" t="n">
        <f aca="false">D66/1000</f>
        <v>25.1497370708392</v>
      </c>
      <c r="P66" s="1" t="n">
        <v>320</v>
      </c>
      <c r="Q66" s="54" t="n">
        <f aca="false">(B66-Kinematik!B66)/Kinematik!B66*100</f>
        <v>0</v>
      </c>
      <c r="R66" s="18" t="n">
        <f aca="false">(C66-Kinematik!C66)/Kinematik!C66*100</f>
        <v>-0.279414483584938</v>
      </c>
      <c r="S66" s="18" t="n">
        <f aca="false">(D66-Kinematik!D66)/Kinematik!D66*100</f>
        <v>-0.743236384647241</v>
      </c>
    </row>
    <row r="67" customFormat="false" ht="14.65" hidden="false" customHeight="false" outlineLevel="0" collapsed="false">
      <c r="A67" s="16" t="n">
        <v>325</v>
      </c>
      <c r="B67" s="57" t="n">
        <f aca="false">$H$2*(1+$I$2/$H$2-COS(A67/180*PI())-SQRT(($I$2/$H$2)^2-(SIN(A67/180*PI())^2)))</f>
        <v>8.83243357578618</v>
      </c>
      <c r="C67" s="57" t="n">
        <f aca="false">2*PI()*$J$2/60*$H$2/1000*(SIN(A67/180*PI())+$H$2/2/$I$2*SIN(2*A67/180*PI()))</f>
        <v>-24.406956593869</v>
      </c>
      <c r="D67" s="10" t="n">
        <f aca="false">H$2*(2*PI()*J$2/60)^2*(COS(A67*PI()/180)+H$2/I$2*COS(2*PI()/180*A67))/1000</f>
        <v>28224.728541183</v>
      </c>
      <c r="E67" s="58" t="n">
        <f aca="false">D67/1000</f>
        <v>28.224728541183</v>
      </c>
      <c r="P67" s="1" t="n">
        <v>325</v>
      </c>
      <c r="Q67" s="54" t="n">
        <f aca="false">(B67-Kinematik!B67)/Kinematik!B67*100</f>
        <v>0</v>
      </c>
      <c r="R67" s="18" t="n">
        <f aca="false">(C67-Kinematik!C67)/Kinematik!C67*100</f>
        <v>-0.234017893418786</v>
      </c>
      <c r="S67" s="18" t="n">
        <f aca="false">(D67-Kinematik!D67)/Kinematik!D67*100</f>
        <v>-0.652739135763686</v>
      </c>
    </row>
    <row r="68" customFormat="false" ht="14.65" hidden="false" customHeight="false" outlineLevel="0" collapsed="false">
      <c r="A68" s="16" t="n">
        <v>330</v>
      </c>
      <c r="B68" s="57" t="n">
        <f aca="false">$H$2*(1+$I$2/$H$2-COS(A68/180*PI())-SQRT(($I$2/$H$2)^2-(SIN(A68/180*PI())^2)))</f>
        <v>6.57508952356794</v>
      </c>
      <c r="C68" s="57" t="n">
        <f aca="false">2*PI()*$J$2/60*$H$2/1000*(SIN(A68/180*PI())+$H$2/2/$I$2*SIN(2*A68/180*PI()))</f>
        <v>-21.5003568458013</v>
      </c>
      <c r="D68" s="10" t="n">
        <f aca="false">H$2*(2*PI()*J$2/60)^2*(COS(A68*PI()/180)+H$2/I$2*COS(2*PI()/180*A68))/1000</f>
        <v>31018.5756410929</v>
      </c>
      <c r="E68" s="58" t="n">
        <f aca="false">D68/1000</f>
        <v>31.0185756410929</v>
      </c>
      <c r="P68" s="1" t="n">
        <v>330</v>
      </c>
      <c r="Q68" s="54" t="n">
        <f aca="false">(B68-Kinematik!B68)/Kinematik!B68*100</f>
        <v>0</v>
      </c>
      <c r="R68" s="18" t="n">
        <f aca="false">(C68-Kinematik!C68)/Kinematik!C68*100</f>
        <v>-0.185283438295743</v>
      </c>
      <c r="S68" s="18" t="n">
        <f aca="false">(D68-Kinematik!D68)/Kinematik!D68*100</f>
        <v>-0.531891186774574</v>
      </c>
    </row>
    <row r="69" customFormat="false" ht="14.65" hidden="false" customHeight="false" outlineLevel="0" collapsed="false">
      <c r="A69" s="16" t="n">
        <v>335</v>
      </c>
      <c r="B69" s="57" t="n">
        <f aca="false">$H$2*(1+$I$2/$H$2-COS(A69/180*PI())-SQRT(($I$2/$H$2)^2-(SIN(A69/180*PI())^2)))</f>
        <v>4.61720405113424</v>
      </c>
      <c r="C69" s="57" t="n">
        <f aca="false">2*PI()*$J$2/60*$H$2/1000*(SIN(A69/180*PI())+$H$2/2/$I$2*SIN(2*A69/180*PI()))</f>
        <v>-18.3357728649257</v>
      </c>
      <c r="D69" s="10" t="n">
        <f aca="false">H$2*(2*PI()*J$2/60)^2*(COS(A69*PI()/180)+H$2/I$2*COS(2*PI()/180*A69))/1000</f>
        <v>33479.3742345556</v>
      </c>
      <c r="E69" s="58" t="n">
        <f aca="false">D69/1000</f>
        <v>33.4793742345556</v>
      </c>
      <c r="P69" s="1" t="n">
        <v>335</v>
      </c>
      <c r="Q69" s="54" t="n">
        <f aca="false">(B69-Kinematik!B69)/Kinematik!B69*100</f>
        <v>0</v>
      </c>
      <c r="R69" s="18" t="n">
        <f aca="false">(C69-Kinematik!C69)/Kinematik!C69*100</f>
        <v>-0.136798231860713</v>
      </c>
      <c r="S69" s="18" t="n">
        <f aca="false">(D69-Kinematik!D69)/Kinematik!D69*100</f>
        <v>-0.399834878288027</v>
      </c>
    </row>
    <row r="70" customFormat="false" ht="14.65" hidden="false" customHeight="false" outlineLevel="0" collapsed="false">
      <c r="A70" s="16" t="n">
        <v>340</v>
      </c>
      <c r="B70" s="57" t="n">
        <f aca="false">$H$2*(1+$I$2/$H$2-COS(A70/180*PI())-SQRT(($I$2/$H$2)^2-(SIN(A70/180*PI())^2)))</f>
        <v>2.98209462905792</v>
      </c>
      <c r="C70" s="57" t="n">
        <f aca="false">2*PI()*$J$2/60*$H$2/1000*(SIN(A70/180*PI())+$H$2/2/$I$2*SIN(2*A70/180*PI()))</f>
        <v>-14.9481819795871</v>
      </c>
      <c r="D70" s="10" t="n">
        <f aca="false">H$2*(2*PI()*J$2/60)^2*(COS(A70*PI()/180)+H$2/I$2*COS(2*PI()/180*A70))/1000</f>
        <v>35560.7015258972</v>
      </c>
      <c r="E70" s="58" t="n">
        <f aca="false">D70/1000</f>
        <v>35.5607015258972</v>
      </c>
      <c r="P70" s="1" t="n">
        <v>340</v>
      </c>
      <c r="Q70" s="54" t="n">
        <f aca="false">(B70-Kinematik!B70)/Kinematik!B70*100</f>
        <v>5.80782347259851E-013</v>
      </c>
      <c r="R70" s="18" t="n">
        <f aca="false">(C70-Kinematik!C70)/Kinematik!C70*100</f>
        <v>-0.0919318527287417</v>
      </c>
      <c r="S70" s="18" t="n">
        <f aca="false">(D70-Kinematik!D70)/Kinematik!D70*100</f>
        <v>-0.271782294382116</v>
      </c>
    </row>
    <row r="71" customFormat="false" ht="14.65" hidden="false" customHeight="false" outlineLevel="0" collapsed="false">
      <c r="A71" s="16" t="n">
        <v>345</v>
      </c>
      <c r="B71" s="57" t="n">
        <f aca="false">$H$2*(1+$I$2/$H$2-COS(A71/180*PI())-SQRT(($I$2/$H$2)^2-(SIN(A71/180*PI())^2)))</f>
        <v>1.68937910269306</v>
      </c>
      <c r="C71" s="57" t="n">
        <f aca="false">2*PI()*$J$2/60*$H$2/1000*(SIN(A71/180*PI())+$H$2/2/$I$2*SIN(2*A71/180*PI()))</f>
        <v>-11.3767946434727</v>
      </c>
      <c r="D71" s="10" t="n">
        <f aca="false">H$2*(2*PI()*J$2/60)^2*(COS(A71*PI()/180)+H$2/I$2*COS(2*PI()/180*A71))/1000</f>
        <v>37222.8108526843</v>
      </c>
      <c r="E71" s="58" t="n">
        <f aca="false">D71/1000</f>
        <v>37.2228108526843</v>
      </c>
      <c r="P71" s="1" t="n">
        <v>345</v>
      </c>
      <c r="Q71" s="54" t="n">
        <f aca="false">(B71-Kinematik!B71)/Kinematik!B71*100</f>
        <v>1.02519790593736E-012</v>
      </c>
      <c r="R71" s="18" t="n">
        <f aca="false">(C71-Kinematik!C71)/Kinematik!C71*100</f>
        <v>-0.0536719571439074</v>
      </c>
      <c r="S71" s="18" t="n">
        <f aca="false">(D71-Kinematik!D71)/Kinematik!D71*100</f>
        <v>-0.159819189359722</v>
      </c>
    </row>
    <row r="72" customFormat="false" ht="14.65" hidden="false" customHeight="false" outlineLevel="0" collapsed="false">
      <c r="A72" s="16" t="n">
        <v>350</v>
      </c>
      <c r="B72" s="57" t="n">
        <f aca="false">$H$2*(1+$I$2/$H$2-COS(A72/180*PI())-SQRT(($I$2/$H$2)^2-(SIN(A72/180*PI())^2)))</f>
        <v>0.754653308692164</v>
      </c>
      <c r="C72" s="57" t="n">
        <f aca="false">2*PI()*$J$2/60*$H$2/1000*(SIN(A72/180*PI())+$H$2/2/$I$2*SIN(2*A72/180*PI()))</f>
        <v>-7.66434799182797</v>
      </c>
      <c r="D72" s="10" t="n">
        <f aca="false">H$2*(2*PI()*J$2/60)^2*(COS(A72*PI()/180)+H$2/I$2*COS(2*PI()/180*A72))/1000</f>
        <v>38433.660568882</v>
      </c>
      <c r="E72" s="58" t="n">
        <f aca="false">D72/1000</f>
        <v>38.433660568882</v>
      </c>
      <c r="P72" s="1" t="n">
        <v>350</v>
      </c>
      <c r="Q72" s="54" t="n">
        <f aca="false">(B72-Kinematik!B72)/Kinematik!B72*100</f>
        <v>-2.29502461390744E-012</v>
      </c>
      <c r="R72" s="18" t="n">
        <f aca="false">(C72-Kinematik!C72)/Kinematik!C72*100</f>
        <v>-0.0244869179274306</v>
      </c>
      <c r="S72" s="18" t="n">
        <f aca="false">(D72-Kinematik!D72)/Kinematik!D72*100</f>
        <v>-0.07323434296925</v>
      </c>
    </row>
    <row r="73" customFormat="false" ht="14.65" hidden="false" customHeight="false" outlineLevel="0" collapsed="false">
      <c r="A73" s="16" t="n">
        <v>355</v>
      </c>
      <c r="B73" s="57" t="n">
        <f aca="false">$H$2*(1+$I$2/$H$2-COS(A73/180*PI())-SQRT(($I$2/$H$2)^2-(SIN(A73/180*PI())^2)))</f>
        <v>0.189238474287383</v>
      </c>
      <c r="C73" s="57" t="n">
        <f aca="false">2*PI()*$J$2/60*$H$2/1000*(SIN(A73/180*PI())+$H$2/2/$I$2*SIN(2*A73/180*PI()))</f>
        <v>-3.85630790295137</v>
      </c>
      <c r="D73" s="10" t="n">
        <f aca="false">H$2*(2*PI()*J$2/60)^2*(COS(A73*PI()/180)+H$2/I$2*COS(2*PI()/180*A73))/1000</f>
        <v>39169.7471169442</v>
      </c>
      <c r="E73" s="58" t="n">
        <f aca="false">D73/1000</f>
        <v>39.1697471169442</v>
      </c>
      <c r="P73" s="1" t="n">
        <v>355</v>
      </c>
      <c r="Q73" s="54" t="n">
        <f aca="false">(B73-Kinematik!B73)/Kinematik!B73*100</f>
        <v>0</v>
      </c>
      <c r="R73" s="18" t="n">
        <f aca="false">(C73-Kinematik!C73)/Kinematik!C73*100</f>
        <v>-0.00621767769784638</v>
      </c>
      <c r="S73" s="18" t="n">
        <f aca="false">(D73-Kinematik!D73)/Kinematik!D73*100</f>
        <v>-0.0186392482056718</v>
      </c>
    </row>
    <row r="74" customFormat="false" ht="14.65" hidden="false" customHeight="false" outlineLevel="0" collapsed="false">
      <c r="A74" s="19" t="n">
        <v>360</v>
      </c>
      <c r="B74" s="14" t="n">
        <f aca="false">$H$2*(1+$I$2/$H$2-COS(A74/180*PI())-SQRT(($I$2/$H$2)^2-(SIN(A74/180*PI())^2)))</f>
        <v>0</v>
      </c>
      <c r="C74" s="14" t="n">
        <f aca="false">2*PI()*$J$2/60*$H$2/1000*(SIN(A74/180*PI())+$H$2/2/$I$2*SIN(2*A74/180*PI()))</f>
        <v>-1.08461040011179E-014</v>
      </c>
      <c r="D74" s="10" t="n">
        <f aca="false">H$2*(2*PI()*J$2/60)^2*(COS(A74*PI()/180)+H$2/I$2*COS(2*PI()/180*A74))/1000</f>
        <v>39416.7180456309</v>
      </c>
      <c r="E74" s="59" t="n">
        <f aca="false">D74/1000</f>
        <v>39.4167180456309</v>
      </c>
      <c r="P74" s="1" t="n">
        <v>360</v>
      </c>
      <c r="Q74" s="54" t="n">
        <v>0</v>
      </c>
      <c r="R74" s="18" t="n">
        <f aca="false">(C74-Kinematik!C74)/Kinematik!C74*100</f>
        <v>-0</v>
      </c>
      <c r="S74" s="18" t="n">
        <f aca="false">(D74-Kinematik!D74)/Kinematik!D74*100</f>
        <v>0</v>
      </c>
    </row>
  </sheetData>
  <mergeCells count="1">
    <mergeCell ref="D1:E1"/>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U5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X20" activeCellId="0" sqref="X20"/>
    </sheetView>
  </sheetViews>
  <sheetFormatPr defaultColWidth="11.0546875" defaultRowHeight="12.8" zeroHeight="false" outlineLevelRow="0" outlineLevelCol="0"/>
  <cols>
    <col collapsed="false" customWidth="true" hidden="false" outlineLevel="0" max="8" min="1" style="20" width="6.28"/>
    <col collapsed="false" customWidth="true" hidden="false" outlineLevel="0" max="9" min="9" style="20" width="5.99"/>
    <col collapsed="false" customWidth="true" hidden="false" outlineLevel="0" max="21" min="10" style="20" width="5.71"/>
    <col collapsed="false" customWidth="false" hidden="false" outlineLevel="0" max="16376" min="22" style="20" width="11.05"/>
    <col collapsed="false" customWidth="true" hidden="false" outlineLevel="0" max="16384" min="16377" style="0" width="11.53"/>
  </cols>
  <sheetData>
    <row r="1" customFormat="false" ht="12.8" hidden="false" customHeight="false" outlineLevel="0" collapsed="false">
      <c r="A1" s="60" t="s">
        <v>46</v>
      </c>
      <c r="B1" s="60"/>
      <c r="C1" s="61" t="n">
        <v>43</v>
      </c>
      <c r="D1" s="62" t="s">
        <v>47</v>
      </c>
      <c r="E1" s="63" t="s">
        <v>48</v>
      </c>
      <c r="F1" s="64" t="n">
        <f aca="false">C1/2</f>
        <v>21.5</v>
      </c>
      <c r="G1" s="65" t="s">
        <v>47</v>
      </c>
      <c r="H1" s="66"/>
      <c r="J1" s="67" t="s">
        <v>49</v>
      </c>
      <c r="K1" s="68" t="n">
        <v>12</v>
      </c>
      <c r="L1" s="67" t="s">
        <v>50</v>
      </c>
      <c r="M1" s="57" t="n">
        <f aca="false">180/PI()*ACOS((2*$C$3*($F$1-K1)+2*$F$1^2-2*$F$1*K1+K1^2)/(2*$F$1*($C$3+$F$1-K1)))</f>
        <v>58.0751278149209</v>
      </c>
    </row>
    <row r="2" customFormat="false" ht="12.8" hidden="false" customHeight="false" outlineLevel="0" collapsed="false">
      <c r="A2" s="69" t="s">
        <v>51</v>
      </c>
      <c r="B2" s="69"/>
      <c r="C2" s="70" t="n">
        <v>38</v>
      </c>
      <c r="D2" s="71" t="s">
        <v>47</v>
      </c>
      <c r="E2" s="72"/>
      <c r="F2" s="73"/>
      <c r="G2" s="74"/>
      <c r="H2" s="66"/>
      <c r="J2" s="67" t="s">
        <v>50</v>
      </c>
      <c r="K2" s="68" t="n">
        <v>56</v>
      </c>
      <c r="L2" s="67" t="s">
        <v>49</v>
      </c>
      <c r="M2" s="57" t="n">
        <f aca="false">$C$3+$F$1-SQRT($C$3^2-$F$1^2*SIN(K2*PI()/180)^2)-$F$1*COS(K2*PI()/180)</f>
        <v>11.2600410594597</v>
      </c>
    </row>
    <row r="3" customFormat="false" ht="12.8" hidden="false" customHeight="false" outlineLevel="0" collapsed="false">
      <c r="A3" s="75" t="s">
        <v>52</v>
      </c>
      <c r="B3" s="75"/>
      <c r="C3" s="76" t="n">
        <v>90</v>
      </c>
      <c r="D3" s="77" t="s">
        <v>47</v>
      </c>
      <c r="E3" s="78" t="s">
        <v>53</v>
      </c>
      <c r="F3" s="79" t="n">
        <f aca="false">F1/C3</f>
        <v>0.238888888888889</v>
      </c>
      <c r="G3" s="80"/>
      <c r="H3" s="66"/>
    </row>
    <row r="5" customFormat="false" ht="12.8" hidden="false" customHeight="false" outlineLevel="0" collapsed="false">
      <c r="A5" s="81" t="s">
        <v>54</v>
      </c>
      <c r="B5" s="81"/>
      <c r="C5" s="81"/>
      <c r="D5" s="81"/>
      <c r="E5" s="81"/>
      <c r="F5" s="81"/>
      <c r="G5" s="81"/>
      <c r="H5" s="81"/>
      <c r="J5" s="82" t="s">
        <v>55</v>
      </c>
      <c r="K5" s="82"/>
      <c r="L5" s="82"/>
      <c r="M5" s="82"/>
      <c r="N5" s="82"/>
      <c r="O5" s="82"/>
      <c r="P5" s="82"/>
      <c r="Q5" s="82"/>
      <c r="R5" s="82"/>
      <c r="S5" s="82"/>
      <c r="T5" s="82"/>
      <c r="U5" s="82"/>
    </row>
    <row r="6" customFormat="false" ht="12.8" hidden="false" customHeight="false" outlineLevel="0" collapsed="false">
      <c r="A6" s="83" t="s">
        <v>42</v>
      </c>
      <c r="B6" s="84" t="s">
        <v>56</v>
      </c>
      <c r="C6" s="83" t="s">
        <v>42</v>
      </c>
      <c r="D6" s="84" t="s">
        <v>56</v>
      </c>
      <c r="E6" s="83" t="s">
        <v>42</v>
      </c>
      <c r="F6" s="84" t="s">
        <v>56</v>
      </c>
      <c r="G6" s="83" t="s">
        <v>42</v>
      </c>
      <c r="H6" s="84" t="s">
        <v>56</v>
      </c>
      <c r="J6" s="83" t="s">
        <v>56</v>
      </c>
      <c r="K6" s="84" t="s">
        <v>42</v>
      </c>
      <c r="L6" s="83" t="s">
        <v>56</v>
      </c>
      <c r="M6" s="84" t="s">
        <v>42</v>
      </c>
      <c r="N6" s="83" t="s">
        <v>56</v>
      </c>
      <c r="O6" s="84" t="s">
        <v>42</v>
      </c>
      <c r="P6" s="83" t="s">
        <v>56</v>
      </c>
      <c r="Q6" s="84" t="s">
        <v>42</v>
      </c>
      <c r="R6" s="83" t="s">
        <v>56</v>
      </c>
      <c r="S6" s="84" t="s">
        <v>42</v>
      </c>
      <c r="T6" s="83" t="s">
        <v>56</v>
      </c>
      <c r="U6" s="84" t="s">
        <v>42</v>
      </c>
    </row>
    <row r="7" customFormat="false" ht="12.8" hidden="false" customHeight="false" outlineLevel="0" collapsed="false">
      <c r="A7" s="85" t="n">
        <v>0</v>
      </c>
      <c r="B7" s="11" t="n">
        <f aca="false">$C$3+$F$1-SQRT($C$3^2-$F$1^2*SIN(A7*PI()/180)^2)-$F$1*COS(A7*PI()/180)</f>
        <v>0</v>
      </c>
      <c r="C7" s="85" t="n">
        <v>45</v>
      </c>
      <c r="D7" s="11" t="n">
        <f aca="false">$C$3+$F$1-SQRT($C$3^2-$F$1^2*SIN(C7*PI()/180)^2)-$F$1*COS(C7*PI()/180)</f>
        <v>7.59052463637553</v>
      </c>
      <c r="E7" s="85" t="n">
        <v>90</v>
      </c>
      <c r="F7" s="11" t="n">
        <f aca="false">$C$3+$F$1-SQRT($C$3^2-$F$1^2*SIN(E7*PI()/180)^2)-$F$1*COS(E7*PI()/180)</f>
        <v>24.1057782230427</v>
      </c>
      <c r="G7" s="85" t="n">
        <v>135</v>
      </c>
      <c r="H7" s="11" t="n">
        <f aca="false">$C$3+$F$1-SQRT($C$3^2-$F$1^2*SIN(G7*PI()/180)^2)-$F$1*COS(G7*PI()/180)</f>
        <v>37.9961162273971</v>
      </c>
      <c r="J7" s="86" t="n">
        <v>0</v>
      </c>
      <c r="K7" s="11" t="n">
        <f aca="false">180/PI()*ACOS((2*$C$3*($F$1-J7)+2*$F$1^2-2*$F$1*J7+J7^2)/(2*$F$1*($C$3+$F$1-J7)))</f>
        <v>0</v>
      </c>
      <c r="L7" s="86" t="n">
        <f aca="false">J52+0.1</f>
        <v>4.6</v>
      </c>
      <c r="M7" s="11" t="n">
        <f aca="false">180/PI()*ACOS((2*$C$3*($F$1-L7)+2*$F$1^2-2*$F$1*L7+L7^2)/(2*$F$1*($C$3+$F$1-L7)))</f>
        <v>34.4647927967344</v>
      </c>
      <c r="N7" s="86" t="n">
        <f aca="false">L52+0.1</f>
        <v>9.19999999999998</v>
      </c>
      <c r="O7" s="11" t="n">
        <f aca="false">180/PI()*ACOS((2*$C$3*($F$1-N7)+2*$F$1^2-2*$F$1*N7+N7^2)/(2*$F$1*($C$3+$F$1-N7)))</f>
        <v>50.0003131300774</v>
      </c>
      <c r="P7" s="86" t="n">
        <f aca="false">N52+0.1</f>
        <v>13.8</v>
      </c>
      <c r="Q7" s="11" t="n">
        <f aca="false">180/PI()*ACOS((2*$C$3*($F$1-P7)+2*$F$1^2-2*$F$1*P7+P7^2)/(2*$F$1*($C$3+$F$1-P7)))</f>
        <v>62.9957062400577</v>
      </c>
      <c r="R7" s="86" t="n">
        <f aca="false">P52+0.1</f>
        <v>18.4</v>
      </c>
      <c r="S7" s="11" t="n">
        <f aca="false">180/PI()*ACOS((2*$C$3*($F$1-R7)+2*$F$1^2-2*$F$1*R7+R7^2)/(2*$F$1*($C$3+$F$1-R7)))</f>
        <v>75.0928867464851</v>
      </c>
      <c r="T7" s="86" t="n">
        <f aca="false">R52+0.1</f>
        <v>23.0000000000001</v>
      </c>
      <c r="U7" s="11" t="n">
        <f aca="false">180/PI()*ACOS((2*$C$3*($F$1-T7)+2*$F$1^2-2*$F$1*T7+T7^2)/(2*$F$1*($C$3+$F$1-T7)))</f>
        <v>87.0703227773814</v>
      </c>
    </row>
    <row r="8" customFormat="false" ht="12.8" hidden="false" customHeight="false" outlineLevel="0" collapsed="false">
      <c r="A8" s="87" t="n">
        <v>1</v>
      </c>
      <c r="B8" s="11" t="n">
        <f aca="false">$C$3+$F$1-SQRT($C$3^2-$F$1^2*SIN(A8*PI()/180)^2)-$F$1*COS(A8*PI()/180)</f>
        <v>0.00405675256561366</v>
      </c>
      <c r="C8" s="87" t="n">
        <v>46</v>
      </c>
      <c r="D8" s="58" t="n">
        <f aca="false">$F$1*(1-COS(RADIANS(C8)))+$C$3*(1-SQRT(1-$F$1/$C$3^2*SIN(RADIANS(C8))^2))</f>
        <v>6.6266727699001</v>
      </c>
      <c r="E8" s="87" t="n">
        <v>91</v>
      </c>
      <c r="F8" s="58" t="n">
        <f aca="false">$F$1*(1-COS(RADIANS(E8)))+$C$3*(1-SQRT(1-$F$1/$C$3^2*SIN(RADIANS(E8))^2))</f>
        <v>21.9947141196501</v>
      </c>
      <c r="G8" s="87" t="n">
        <v>136</v>
      </c>
      <c r="H8" s="11" t="n">
        <f aca="false">$C$3+$F$1-SQRT($C$3^2-$F$1^2*SIN(G8*PI()/180)^2)-$F$1*COS(G8*PI()/180)</f>
        <v>38.2136725150283</v>
      </c>
      <c r="J8" s="88" t="n">
        <f aca="false">J7+0.1</f>
        <v>0.1</v>
      </c>
      <c r="K8" s="58" t="n">
        <f aca="false">180/PI()*ACOS((2*$C$3*($F$1-J8)+2*$F$1^2-2*$F$1*J8+J8^2)/(2*$F$1*($C$3+$F$1-J8)))</f>
        <v>4.96720863154733</v>
      </c>
      <c r="L8" s="88" t="n">
        <f aca="false">L7+0.1</f>
        <v>4.7</v>
      </c>
      <c r="M8" s="58" t="n">
        <f aca="false">180/PI()*ACOS((2*$C$3*($F$1-L8)+2*$F$1^2-2*$F$1*L8+L8^2)/(2*$F$1*($C$3+$F$1-L8)))</f>
        <v>34.8558287764553</v>
      </c>
      <c r="N8" s="88" t="n">
        <f aca="false">N7+0.1</f>
        <v>9.29999999999998</v>
      </c>
      <c r="O8" s="58" t="n">
        <f aca="false">180/PI()*ACOS((2*$C$3*($F$1-N8)+2*$F$1^2-2*$F$1*N8+N8^2)/(2*$F$1*($C$3+$F$1-N8)))</f>
        <v>50.3006617284463</v>
      </c>
      <c r="P8" s="88" t="n">
        <f aca="false">P7+0.1</f>
        <v>13.9</v>
      </c>
      <c r="Q8" s="58" t="n">
        <f aca="false">180/PI()*ACOS((2*$C$3*($F$1-P8)+2*$F$1^2-2*$F$1*P8+P8^2)/(2*$F$1*($C$3+$F$1-P8)))</f>
        <v>63.264723913005</v>
      </c>
      <c r="R8" s="88" t="n">
        <f aca="false">R7+0.1</f>
        <v>18.5</v>
      </c>
      <c r="S8" s="58" t="n">
        <f aca="false">180/PI()*ACOS((2*$C$3*($F$1-R8)+2*$F$1^2-2*$F$1*R8+R8^2)/(2*$F$1*($C$3+$F$1-R8)))</f>
        <v>75.3522520960584</v>
      </c>
      <c r="T8" s="88" t="n">
        <f aca="false">T7+0.1</f>
        <v>23.1000000000001</v>
      </c>
      <c r="U8" s="58" t="n">
        <f aca="false">180/PI()*ACOS((2*$C$3*($F$1-T8)+2*$F$1^2-2*$F$1*T8+T8^2)/(2*$F$1*($C$3+$F$1-T8)))</f>
        <v>87.3339673410689</v>
      </c>
    </row>
    <row r="9" customFormat="false" ht="12.8" hidden="false" customHeight="false" outlineLevel="0" collapsed="false">
      <c r="A9" s="87" t="n">
        <v>2</v>
      </c>
      <c r="B9" s="11" t="n">
        <f aca="false">$C$3+$F$1-SQRT($C$3^2-$F$1^2*SIN(A9*PI()/180)^2)-$F$1*COS(A9*PI()/180)</f>
        <v>0.016225100574669</v>
      </c>
      <c r="C9" s="87" t="n">
        <v>47</v>
      </c>
      <c r="D9" s="58" t="n">
        <f aca="false">$F$1*(1-COS(RADIANS(C9)))+$C$3*(1-SQRT(1-$F$1/$C$3^2*SIN(RADIANS(C9))^2))</f>
        <v>6.90094618476309</v>
      </c>
      <c r="E9" s="87" t="n">
        <v>92</v>
      </c>
      <c r="F9" s="58" t="n">
        <f aca="false">$F$1*(1-COS(RADIANS(E9)))+$C$3*(1-SQRT(1-$F$1/$C$3^2*SIN(RADIANS(E9))^2))</f>
        <v>22.3697173162144</v>
      </c>
      <c r="G9" s="87" t="n">
        <v>137</v>
      </c>
      <c r="H9" s="11" t="n">
        <f aca="false">$C$3+$F$1-SQRT($C$3^2-$F$1^2*SIN(G9*PI()/180)^2)-$F$1*COS(G9*PI()/180)</f>
        <v>38.426596370932</v>
      </c>
      <c r="J9" s="88" t="n">
        <f aca="false">J8+0.1</f>
        <v>0.2</v>
      </c>
      <c r="K9" s="58" t="n">
        <f aca="false">180/PI()*ACOS((2*$C$3*($F$1-J9)+2*$F$1^2-2*$F$1*J9+J9^2)/(2*$F$1*($C$3+$F$1-J9)))</f>
        <v>7.02810058533641</v>
      </c>
      <c r="L9" s="88" t="n">
        <f aca="false">L8+0.1</f>
        <v>4.8</v>
      </c>
      <c r="M9" s="58" t="n">
        <f aca="false">180/PI()*ACOS((2*$C$3*($F$1-L9)+2*$F$1^2-2*$F$1*L9+L9^2)/(2*$F$1*($C$3+$F$1-L9)))</f>
        <v>35.243359359719</v>
      </c>
      <c r="N9" s="88" t="n">
        <f aca="false">N8+0.1</f>
        <v>9.39999999999998</v>
      </c>
      <c r="O9" s="58" t="n">
        <f aca="false">180/PI()*ACOS((2*$C$3*($F$1-N9)+2*$F$1^2-2*$F$1*N9+N9^2)/(2*$F$1*($C$3+$F$1-N9)))</f>
        <v>50.5999556181238</v>
      </c>
      <c r="P9" s="88" t="n">
        <f aca="false">P8+0.1</f>
        <v>14</v>
      </c>
      <c r="Q9" s="58" t="n">
        <f aca="false">180/PI()*ACOS((2*$C$3*($F$1-P9)+2*$F$1^2-2*$F$1*P9+P9^2)/(2*$F$1*($C$3+$F$1-P9)))</f>
        <v>63.533351389135</v>
      </c>
      <c r="R9" s="88" t="n">
        <f aca="false">R8+0.1</f>
        <v>18.6</v>
      </c>
      <c r="S9" s="58" t="n">
        <f aca="false">180/PI()*ACOS((2*$C$3*($F$1-R9)+2*$F$1^2-2*$F$1*R9+R9^2)/(2*$F$1*($C$3+$F$1-R9)))</f>
        <v>75.6115721744042</v>
      </c>
      <c r="T9" s="88" t="n">
        <f aca="false">T8+0.1</f>
        <v>23.2000000000001</v>
      </c>
      <c r="U9" s="58" t="n">
        <f aca="false">180/PI()*ACOS((2*$C$3*($F$1-T9)+2*$F$1^2-2*$F$1*T9+T9^2)/(2*$F$1*($C$3+$F$1-T9)))</f>
        <v>87.5978503266798</v>
      </c>
    </row>
    <row r="10" customFormat="false" ht="12.8" hidden="false" customHeight="false" outlineLevel="0" collapsed="false">
      <c r="A10" s="87" t="n">
        <v>3</v>
      </c>
      <c r="B10" s="11" t="n">
        <f aca="false">$C$3+$F$1-SQRT($C$3^2-$F$1^2*SIN(A10*PI()/180)^2)-$F$1*COS(A10*PI()/180)</f>
        <v>0.0364993161909588</v>
      </c>
      <c r="C10" s="87" t="n">
        <v>48</v>
      </c>
      <c r="D10" s="58" t="n">
        <f aca="false">$F$1*(1-COS(RADIANS(C10)))+$C$3*(1-SQRT(1-$F$1/$C$3^2*SIN(RADIANS(C10))^2))</f>
        <v>7.17968104961589</v>
      </c>
      <c r="E10" s="87" t="n">
        <v>93</v>
      </c>
      <c r="F10" s="58" t="n">
        <f aca="false">$F$1*(1-COS(RADIANS(E10)))+$C$3*(1-SQRT(1-$F$1/$C$3^2*SIN(RADIANS(E10))^2))</f>
        <v>22.7444192709572</v>
      </c>
      <c r="G10" s="87" t="n">
        <v>138</v>
      </c>
      <c r="H10" s="11" t="n">
        <f aca="false">$C$3+$F$1-SQRT($C$3^2-$F$1^2*SIN(G10*PI()/180)^2)-$F$1*COS(G10*PI()/180)</f>
        <v>38.6348642345216</v>
      </c>
      <c r="J10" s="88" t="n">
        <f aca="false">J9+0.1</f>
        <v>0.3</v>
      </c>
      <c r="K10" s="58" t="n">
        <f aca="false">180/PI()*ACOS((2*$C$3*($F$1-J10)+2*$F$1^2-2*$F$1*J10+J10^2)/(2*$F$1*($C$3+$F$1-J10)))</f>
        <v>8.61181233737418</v>
      </c>
      <c r="L10" s="88" t="n">
        <f aca="false">L9+0.1</f>
        <v>4.9</v>
      </c>
      <c r="M10" s="58" t="n">
        <f aca="false">180/PI()*ACOS((2*$C$3*($F$1-L10)+2*$F$1^2-2*$F$1*L10+L10^2)/(2*$F$1*($C$3+$F$1-L10)))</f>
        <v>35.6275027948473</v>
      </c>
      <c r="N10" s="88" t="n">
        <f aca="false">N9+0.1</f>
        <v>9.49999999999998</v>
      </c>
      <c r="O10" s="58" t="n">
        <f aca="false">180/PI()*ACOS((2*$C$3*($F$1-N10)+2*$F$1^2-2*$F$1*N10+N10^2)/(2*$F$1*($C$3+$F$1-N10)))</f>
        <v>50.8982171982285</v>
      </c>
      <c r="P10" s="88" t="n">
        <f aca="false">P9+0.1</f>
        <v>14.1</v>
      </c>
      <c r="Q10" s="58" t="n">
        <f aca="false">180/PI()*ACOS((2*$C$3*($F$1-P10)+2*$F$1^2-2*$F$1*P10+P10^2)/(2*$F$1*($C$3+$F$1-P10)))</f>
        <v>63.8015980430493</v>
      </c>
      <c r="R10" s="88" t="n">
        <f aca="false">R9+0.1</f>
        <v>18.7</v>
      </c>
      <c r="S10" s="58" t="n">
        <f aca="false">180/PI()*ACOS((2*$C$3*($F$1-R10)+2*$F$1^2-2*$F$1*R10+R10^2)/(2*$F$1*($C$3+$F$1-R10)))</f>
        <v>75.8708532868316</v>
      </c>
      <c r="T10" s="88" t="n">
        <f aca="false">T9+0.1</f>
        <v>23.3000000000001</v>
      </c>
      <c r="U10" s="58" t="n">
        <f aca="false">180/PI()*ACOS((2*$C$3*($F$1-T10)+2*$F$1^2-2*$F$1*T10+T10^2)/(2*$F$1*($C$3+$F$1-T10)))</f>
        <v>87.8619781871882</v>
      </c>
    </row>
    <row r="11" customFormat="false" ht="12.8" hidden="false" customHeight="false" outlineLevel="0" collapsed="false">
      <c r="A11" s="87" t="n">
        <v>4</v>
      </c>
      <c r="B11" s="11" t="n">
        <f aca="false">$C$3+$F$1-SQRT($C$3^2-$F$1^2*SIN(A11*PI()/180)^2)-$F$1*COS(A11*PI()/180)</f>
        <v>0.0648698571113151</v>
      </c>
      <c r="C11" s="87" t="n">
        <v>49</v>
      </c>
      <c r="D11" s="58" t="n">
        <f aca="false">$F$1*(1-COS(RADIANS(C11)))+$C$3*(1-SQRT(1-$F$1/$C$3^2*SIN(RADIANS(C11))^2))</f>
        <v>7.46279055979177</v>
      </c>
      <c r="E11" s="87" t="n">
        <v>94</v>
      </c>
      <c r="F11" s="58" t="n">
        <f aca="false">$F$1*(1-COS(RADIANS(E11)))+$C$3*(1-SQRT(1-$F$1/$C$3^2*SIN(RADIANS(E11))^2))</f>
        <v>23.1187060127055</v>
      </c>
      <c r="G11" s="87" t="n">
        <v>139</v>
      </c>
      <c r="H11" s="11" t="n">
        <f aca="false">$C$3+$F$1-SQRT($C$3^2-$F$1^2*SIN(G11*PI()/180)^2)-$F$1*COS(G11*PI()/180)</f>
        <v>38.8384537578409</v>
      </c>
      <c r="J11" s="88" t="n">
        <f aca="false">J10+0.1</f>
        <v>0.4</v>
      </c>
      <c r="K11" s="58" t="n">
        <f aca="false">180/PI()*ACOS((2*$C$3*($F$1-J11)+2*$F$1^2-2*$F$1*J11+J11^2)/(2*$F$1*($C$3+$F$1-J11)))</f>
        <v>9.94890484165577</v>
      </c>
      <c r="L11" s="88" t="n">
        <f aca="false">L10+0.1</f>
        <v>5</v>
      </c>
      <c r="M11" s="58" t="n">
        <f aca="false">180/PI()*ACOS((2*$C$3*($F$1-L11)+2*$F$1^2-2*$F$1*L11+L11^2)/(2*$F$1*($C$3+$F$1-L11)))</f>
        <v>36.0083713324197</v>
      </c>
      <c r="N11" s="88" t="n">
        <f aca="false">N10+0.1</f>
        <v>9.59999999999998</v>
      </c>
      <c r="O11" s="58" t="n">
        <f aca="false">180/PI()*ACOS((2*$C$3*($F$1-N11)+2*$F$1^2-2*$F$1*N11+N11^2)/(2*$F$1*($C$3+$F$1-N11)))</f>
        <v>51.1954683121938</v>
      </c>
      <c r="P11" s="88" t="n">
        <f aca="false">P10+0.1</f>
        <v>14.2</v>
      </c>
      <c r="Q11" s="58" t="n">
        <f aca="false">180/PI()*ACOS((2*$C$3*($F$1-P11)+2*$F$1^2-2*$F$1*P11+P11^2)/(2*$F$1*($C$3+$F$1-P11)))</f>
        <v>64.0694731253601</v>
      </c>
      <c r="R11" s="88" t="n">
        <f aca="false">R10+0.1</f>
        <v>18.8</v>
      </c>
      <c r="S11" s="58" t="n">
        <f aca="false">180/PI()*ACOS((2*$C$3*($F$1-R11)+2*$F$1^2-2*$F$1*R11+R11^2)/(2*$F$1*($C$3+$F$1-R11)))</f>
        <v>76.1301017144241</v>
      </c>
      <c r="T11" s="88" t="n">
        <f aca="false">T10+0.1</f>
        <v>23.4000000000001</v>
      </c>
      <c r="U11" s="58" t="n">
        <f aca="false">180/PI()*ACOS((2*$C$3*($F$1-T11)+2*$F$1^2-2*$F$1*T11+T11^2)/(2*$F$1*($C$3+$F$1-T11)))</f>
        <v>88.1263574072689</v>
      </c>
    </row>
    <row r="12" customFormat="false" ht="12.8" hidden="false" customHeight="false" outlineLevel="0" collapsed="false">
      <c r="A12" s="87" t="n">
        <v>5</v>
      </c>
      <c r="B12" s="11" t="n">
        <f aca="false">$C$3+$F$1-SQRT($C$3^2-$F$1^2*SIN(A12*PI()/180)^2)-$F$1*COS(A12*PI()/180)</f>
        <v>0.101323372699834</v>
      </c>
      <c r="C12" s="87" t="n">
        <v>50</v>
      </c>
      <c r="D12" s="58" t="n">
        <f aca="false">$F$1*(1-COS(RADIANS(C12)))+$C$3*(1-SQRT(1-$F$1/$C$3^2*SIN(RADIANS(C12))^2))</f>
        <v>7.75018658480272</v>
      </c>
      <c r="E12" s="87" t="n">
        <v>95</v>
      </c>
      <c r="F12" s="58" t="n">
        <f aca="false">$F$1*(1-COS(RADIANS(E12)))+$C$3*(1-SQRT(1-$F$1/$C$3^2*SIN(RADIANS(E12))^2))</f>
        <v>23.4924637631461</v>
      </c>
      <c r="G12" s="87" t="n">
        <v>140</v>
      </c>
      <c r="H12" s="11" t="n">
        <f aca="false">$C$3+$F$1-SQRT($C$3^2-$F$1^2*SIN(G12*PI()/180)^2)-$F$1*COS(G12*PI()/180)</f>
        <v>39.0373437636376</v>
      </c>
      <c r="J12" s="88" t="n">
        <f aca="false">J11+0.1</f>
        <v>0.5</v>
      </c>
      <c r="K12" s="58" t="n">
        <f aca="false">180/PI()*ACOS((2*$C$3*($F$1-J12)+2*$F$1^2-2*$F$1*J12+J12^2)/(2*$F$1*($C$3+$F$1-J12)))</f>
        <v>11.1286383192359</v>
      </c>
      <c r="L12" s="88" t="n">
        <f aca="false">L11+0.1</f>
        <v>5.1</v>
      </c>
      <c r="M12" s="58" t="n">
        <f aca="false">180/PI()*ACOS((2*$C$3*($F$1-L12)+2*$F$1^2-2*$F$1*L12+L12^2)/(2*$F$1*($C$3+$F$1-L12)))</f>
        <v>36.3860716449795</v>
      </c>
      <c r="N12" s="88" t="n">
        <f aca="false">N11+0.1</f>
        <v>9.69999999999998</v>
      </c>
      <c r="O12" s="58" t="n">
        <f aca="false">180/PI()*ACOS((2*$C$3*($F$1-N12)+2*$F$1^2-2*$F$1*N12+N12^2)/(2*$F$1*($C$3+$F$1-N12)))</f>
        <v>51.4917302685098</v>
      </c>
      <c r="P12" s="88" t="n">
        <f aca="false">P11+0.1</f>
        <v>14.3</v>
      </c>
      <c r="Q12" s="58" t="n">
        <f aca="false">180/PI()*ACOS((2*$C$3*($F$1-P12)+2*$F$1^2-2*$F$1*P12+P12^2)/(2*$F$1*($C$3+$F$1-P12)))</f>
        <v>64.336985766304</v>
      </c>
      <c r="R12" s="88" t="n">
        <f aca="false">R11+0.1</f>
        <v>18.9</v>
      </c>
      <c r="S12" s="58" t="n">
        <f aca="false">180/PI()*ACOS((2*$C$3*($F$1-R12)+2*$F$1^2-2*$F$1*R12+R12^2)/(2*$F$1*($C$3+$F$1-R12)))</f>
        <v>76.3893237153757</v>
      </c>
      <c r="T12" s="88" t="n">
        <f aca="false">T11+0.1</f>
        <v>23.5000000000001</v>
      </c>
      <c r="U12" s="58" t="n">
        <f aca="false">180/PI()*ACOS((2*$C$3*($F$1-T12)+2*$F$1^2-2*$F$1*T12+T12^2)/(2*$F$1*($C$3+$F$1-T12)))</f>
        <v>88.3909945046258</v>
      </c>
    </row>
    <row r="13" customFormat="false" ht="12.8" hidden="false" customHeight="false" outlineLevel="0" collapsed="false">
      <c r="A13" s="87" t="n">
        <v>6</v>
      </c>
      <c r="B13" s="11" t="n">
        <f aca="false">$C$3+$F$1-SQRT($C$3^2-$F$1^2*SIN(A13*PI()/180)^2)-$F$1*COS(A13*PI()/180)</f>
        <v>0.145842712572982</v>
      </c>
      <c r="C13" s="87" t="n">
        <v>51</v>
      </c>
      <c r="D13" s="58" t="n">
        <f aca="false">$F$1*(1-COS(RADIANS(C13)))+$C$3*(1-SQRT(1-$F$1/$C$3^2*SIN(RADIANS(C13))^2))</f>
        <v>8.04177969749337</v>
      </c>
      <c r="E13" s="87" t="n">
        <v>96</v>
      </c>
      <c r="F13" s="58" t="n">
        <f aca="false">$F$1*(1-COS(RADIANS(E13)))+$C$3*(1-SQRT(1-$F$1/$C$3^2*SIN(RADIANS(E13))^2))</f>
        <v>23.8655789711966</v>
      </c>
      <c r="G13" s="87" t="n">
        <v>141</v>
      </c>
      <c r="H13" s="11" t="n">
        <f aca="false">$C$3+$F$1-SQRT($C$3^2-$F$1^2*SIN(G13*PI()/180)^2)-$F$1*COS(G13*PI()/180)</f>
        <v>39.2315142037552</v>
      </c>
      <c r="J13" s="88" t="n">
        <f aca="false">J12+0.1</f>
        <v>0.6</v>
      </c>
      <c r="K13" s="58" t="n">
        <f aca="false">180/PI()*ACOS((2*$C$3*($F$1-J13)+2*$F$1^2-2*$F$1*J13+J13^2)/(2*$F$1*($C$3+$F$1-J13)))</f>
        <v>12.1967687717822</v>
      </c>
      <c r="L13" s="88" t="n">
        <f aca="false">L12+0.1</f>
        <v>5.2</v>
      </c>
      <c r="M13" s="58" t="n">
        <f aca="false">180/PI()*ACOS((2*$C$3*($F$1-L13)+2*$F$1^2-2*$F$1*L13+L13^2)/(2*$F$1*($C$3+$F$1-L13)))</f>
        <v>36.7607052098103</v>
      </c>
      <c r="N13" s="88" t="n">
        <f aca="false">N12+0.1</f>
        <v>9.79999999999998</v>
      </c>
      <c r="O13" s="58" t="n">
        <f aca="false">180/PI()*ACOS((2*$C$3*($F$1-N13)+2*$F$1^2-2*$F$1*N13+N13^2)/(2*$F$1*($C$3+$F$1-N13)))</f>
        <v>51.7870238605065</v>
      </c>
      <c r="P13" s="88" t="n">
        <f aca="false">P12+0.1</f>
        <v>14.4</v>
      </c>
      <c r="Q13" s="58" t="n">
        <f aca="false">180/PI()*ACOS((2*$C$3*($F$1-P13)+2*$F$1^2-2*$F$1*P13+P13^2)/(2*$F$1*($C$3+$F$1-P13)))</f>
        <v>64.6041449792499</v>
      </c>
      <c r="R13" s="88" t="n">
        <f aca="false">R12+0.1</f>
        <v>19</v>
      </c>
      <c r="S13" s="58" t="n">
        <f aca="false">180/PI()*ACOS((2*$C$3*($F$1-R13)+2*$F$1^2-2*$F$1*R13+R13^2)/(2*$F$1*($C$3+$F$1-R13)))</f>
        <v>76.6485255263105</v>
      </c>
      <c r="T13" s="88" t="n">
        <f aca="false">T12+0.1</f>
        <v>23.6000000000001</v>
      </c>
      <c r="U13" s="58" t="n">
        <f aca="false">180/PI()*ACOS((2*$C$3*($F$1-T13)+2*$F$1^2-2*$F$1*T13+T13^2)/(2*$F$1*($C$3+$F$1-T13)))</f>
        <v>88.6558960313353</v>
      </c>
    </row>
    <row r="14" customFormat="false" ht="12.8" hidden="false" customHeight="false" outlineLevel="0" collapsed="false">
      <c r="A14" s="87" t="n">
        <v>7</v>
      </c>
      <c r="B14" s="11" t="n">
        <f aca="false">$C$3+$F$1-SQRT($C$3^2-$F$1^2*SIN(A14*PI()/180)^2)-$F$1*COS(A14*PI()/180)</f>
        <v>0.19840693763248</v>
      </c>
      <c r="C14" s="87" t="n">
        <v>52</v>
      </c>
      <c r="D14" s="58" t="n">
        <f aca="false">$F$1*(1-COS(RADIANS(C14)))+$C$3*(1-SQRT(1-$F$1/$C$3^2*SIN(RADIANS(C14))^2))</f>
        <v>8.33747920357991</v>
      </c>
      <c r="E14" s="87" t="n">
        <v>97</v>
      </c>
      <c r="F14" s="58" t="n">
        <f aca="false">$F$1*(1-COS(RADIANS(E14)))+$C$3*(1-SQRT(1-$F$1/$C$3^2*SIN(RADIANS(E14))^2))</f>
        <v>24.2379383472259</v>
      </c>
      <c r="G14" s="87" t="n">
        <v>142</v>
      </c>
      <c r="H14" s="11" t="n">
        <f aca="false">$C$3+$F$1-SQRT($C$3^2-$F$1^2*SIN(G14*PI()/180)^2)-$F$1*COS(G14*PI()/180)</f>
        <v>39.4209461179061</v>
      </c>
      <c r="J14" s="88" t="n">
        <f aca="false">J13+0.1</f>
        <v>0.7</v>
      </c>
      <c r="K14" s="58" t="n">
        <f aca="false">180/PI()*ACOS((2*$C$3*($F$1-J14)+2*$F$1^2-2*$F$1*J14+J14^2)/(2*$F$1*($C$3+$F$1-J14)))</f>
        <v>13.180464658693</v>
      </c>
      <c r="L14" s="88" t="n">
        <f aca="false">L13+0.1</f>
        <v>5.3</v>
      </c>
      <c r="M14" s="58" t="n">
        <f aca="false">180/PI()*ACOS((2*$C$3*($F$1-L14)+2*$F$1^2-2*$F$1*L14+L14^2)/(2*$F$1*($C$3+$F$1-L14)))</f>
        <v>37.1323686586769</v>
      </c>
      <c r="N14" s="88" t="n">
        <f aca="false">N13+0.1</f>
        <v>9.89999999999998</v>
      </c>
      <c r="O14" s="58" t="n">
        <f aca="false">180/PI()*ACOS((2*$C$3*($F$1-N14)+2*$F$1^2-2*$F$1*N14+N14^2)/(2*$F$1*($C$3+$F$1-N14)))</f>
        <v>52.0813693852334</v>
      </c>
      <c r="P14" s="88" t="n">
        <f aca="false">P13+0.1</f>
        <v>14.5</v>
      </c>
      <c r="Q14" s="58" t="n">
        <f aca="false">180/PI()*ACOS((2*$C$3*($F$1-P14)+2*$F$1^2-2*$F$1*P14+P14^2)/(2*$F$1*($C$3+$F$1-P14)))</f>
        <v>64.8709596641053</v>
      </c>
      <c r="R14" s="88" t="n">
        <f aca="false">R13+0.1</f>
        <v>19.1</v>
      </c>
      <c r="S14" s="58" t="n">
        <f aca="false">180/PI()*ACOS((2*$C$3*($F$1-R14)+2*$F$1^2-2*$F$1*R14+R14^2)/(2*$F$1*($C$3+$F$1-R14)))</f>
        <v>76.907713363588</v>
      </c>
      <c r="T14" s="88" t="n">
        <f aca="false">T13+0.1</f>
        <v>23.7000000000001</v>
      </c>
      <c r="U14" s="58" t="n">
        <f aca="false">180/PI()*ACOS((2*$C$3*($F$1-T14)+2*$F$1^2-2*$F$1*T14+T14^2)/(2*$F$1*($C$3+$F$1-T14)))</f>
        <v>88.9210685752066</v>
      </c>
    </row>
    <row r="15" customFormat="false" ht="12.8" hidden="false" customHeight="false" outlineLevel="0" collapsed="false">
      <c r="A15" s="87" t="n">
        <v>8</v>
      </c>
      <c r="B15" s="11" t="n">
        <f aca="false">$C$3+$F$1-SQRT($C$3^2-$F$1^2*SIN(A15*PI()/180)^2)-$F$1*COS(A15*PI()/180)</f>
        <v>0.258991333542475</v>
      </c>
      <c r="C15" s="87" t="n">
        <v>53</v>
      </c>
      <c r="D15" s="58" t="n">
        <f aca="false">$F$1*(1-COS(RADIANS(C15)))+$C$3*(1-SQRT(1-$F$1/$C$3^2*SIN(RADIANS(C15))^2))</f>
        <v>8.63719317156151</v>
      </c>
      <c r="E15" s="87" t="n">
        <v>98</v>
      </c>
      <c r="F15" s="58" t="n">
        <f aca="false">$F$1*(1-COS(RADIANS(E15)))+$C$3*(1-SQRT(1-$F$1/$C$3^2*SIN(RADIANS(E15))^2))</f>
        <v>24.6094288971152</v>
      </c>
      <c r="G15" s="87" t="n">
        <v>143</v>
      </c>
      <c r="H15" s="11" t="n">
        <f aca="false">$C$3+$F$1-SQRT($C$3^2-$F$1^2*SIN(G15*PI()/180)^2)-$F$1*COS(G15*PI()/180)</f>
        <v>39.6056215928823</v>
      </c>
      <c r="J15" s="88" t="n">
        <f aca="false">J14+0.1</f>
        <v>0.8</v>
      </c>
      <c r="K15" s="58" t="n">
        <f aca="false">180/PI()*ACOS((2*$C$3*($F$1-J15)+2*$F$1^2-2*$F$1*J15+J15^2)/(2*$F$1*($C$3+$F$1-J15)))</f>
        <v>14.0974196496878</v>
      </c>
      <c r="L15" s="88" t="n">
        <f aca="false">L14+0.1</f>
        <v>5.4</v>
      </c>
      <c r="M15" s="58" t="n">
        <f aca="false">180/PI()*ACOS((2*$C$3*($F$1-L15)+2*$F$1^2-2*$F$1*L15+L15^2)/(2*$F$1*($C$3+$F$1-L15)))</f>
        <v>37.5011540979469</v>
      </c>
      <c r="N15" s="88" t="n">
        <f aca="false">N14+0.1</f>
        <v>9.99999999999998</v>
      </c>
      <c r="O15" s="58" t="n">
        <f aca="false">180/PI()*ACOS((2*$C$3*($F$1-N15)+2*$F$1^2-2*$F$1*N15+N15^2)/(2*$F$1*($C$3+$F$1-N15)))</f>
        <v>52.3747866614856</v>
      </c>
      <c r="P15" s="88" t="n">
        <f aca="false">P14+0.1</f>
        <v>14.6</v>
      </c>
      <c r="Q15" s="58" t="n">
        <f aca="false">180/PI()*ACOS((2*$C$3*($F$1-P15)+2*$F$1^2-2*$F$1*P15+P15^2)/(2*$F$1*($C$3+$F$1-P15)))</f>
        <v>65.137438610625</v>
      </c>
      <c r="R15" s="88" t="n">
        <f aca="false">R14+0.1</f>
        <v>19.2</v>
      </c>
      <c r="S15" s="58" t="n">
        <f aca="false">180/PI()*ACOS((2*$C$3*($F$1-R15)+2*$F$1^2-2*$F$1*R15+R15^2)/(2*$F$1*($C$3+$F$1-R15)))</f>
        <v>77.1668934245947</v>
      </c>
      <c r="T15" s="88" t="n">
        <f aca="false">T14+0.1</f>
        <v>23.8000000000001</v>
      </c>
      <c r="U15" s="58" t="n">
        <f aca="false">180/PI()*ACOS((2*$C$3*($F$1-T15)+2*$F$1^2-2*$F$1*T15+T15^2)/(2*$F$1*($C$3+$F$1-T15)))</f>
        <v>89.1865187611596</v>
      </c>
    </row>
    <row r="16" customFormat="false" ht="12.8" hidden="false" customHeight="false" outlineLevel="0" collapsed="false">
      <c r="A16" s="87" t="n">
        <v>9</v>
      </c>
      <c r="B16" s="11" t="n">
        <f aca="false">$C$3+$F$1-SQRT($C$3^2-$F$1^2*SIN(A16*PI()/180)^2)-$F$1*COS(A16*PI()/180)</f>
        <v>0.32756742664602</v>
      </c>
      <c r="C16" s="87" t="n">
        <v>54</v>
      </c>
      <c r="D16" s="58" t="n">
        <f aca="false">$F$1*(1-COS(RADIANS(C16)))+$C$3*(1-SQRT(1-$F$1/$C$3^2*SIN(RADIANS(C16))^2))</f>
        <v>8.94082846299311</v>
      </c>
      <c r="E16" s="87" t="n">
        <v>99</v>
      </c>
      <c r="F16" s="58" t="n">
        <f aca="false">$F$1*(1-COS(RADIANS(E16)))+$C$3*(1-SQRT(1-$F$1/$C$3^2*SIN(RADIANS(E16))^2))</f>
        <v>24.9799379561468</v>
      </c>
      <c r="G16" s="87" t="n">
        <v>144</v>
      </c>
      <c r="H16" s="11" t="n">
        <f aca="false">$C$3+$F$1-SQRT($C$3^2-$F$1^2*SIN(G16*PI()/180)^2)-$F$1*COS(G16*PI()/180)</f>
        <v>39.7855237222619</v>
      </c>
      <c r="J16" s="88" t="n">
        <f aca="false">J15+0.1</f>
        <v>0.9</v>
      </c>
      <c r="K16" s="58" t="n">
        <f aca="false">180/PI()*ACOS((2*$C$3*($F$1-J16)+2*$F$1^2-2*$F$1*J16+J16^2)/(2*$F$1*($C$3+$F$1-J16)))</f>
        <v>14.9599183081814</v>
      </c>
      <c r="L16" s="88" t="n">
        <f aca="false">L15+0.1</f>
        <v>5.5</v>
      </c>
      <c r="M16" s="58" t="n">
        <f aca="false">180/PI()*ACOS((2*$C$3*($F$1-L16)+2*$F$1^2-2*$F$1*L16+L16^2)/(2*$F$1*($C$3+$F$1-L16)))</f>
        <v>37.867149402102</v>
      </c>
      <c r="N16" s="88" t="n">
        <f aca="false">N15+0.1</f>
        <v>10.1</v>
      </c>
      <c r="O16" s="58" t="n">
        <f aca="false">180/PI()*ACOS((2*$C$3*($F$1-N16)+2*$F$1^2-2*$F$1*N16+N16^2)/(2*$F$1*($C$3+$F$1-N16)))</f>
        <v>52.6672950470225</v>
      </c>
      <c r="P16" s="88" t="n">
        <f aca="false">P15+0.1</f>
        <v>14.7</v>
      </c>
      <c r="Q16" s="58" t="n">
        <f aca="false">180/PI()*ACOS((2*$C$3*($F$1-P16)+2*$F$1^2-2*$F$1*P16+P16^2)/(2*$F$1*($C$3+$F$1-P16)))</f>
        <v>65.4035905016261</v>
      </c>
      <c r="R16" s="88" t="n">
        <f aca="false">R15+0.1</f>
        <v>19.3</v>
      </c>
      <c r="S16" s="58" t="n">
        <f aca="false">180/PI()*ACOS((2*$C$3*($F$1-R16)+2*$F$1^2-2*$F$1*R16+R16^2)/(2*$F$1*($C$3+$F$1-R16)))</f>
        <v>77.4260718890214</v>
      </c>
      <c r="T16" s="88" t="n">
        <f aca="false">T15+0.1</f>
        <v>23.9000000000001</v>
      </c>
      <c r="U16" s="58" t="n">
        <f aca="false">180/PI()*ACOS((2*$C$3*($F$1-T16)+2*$F$1^2-2*$F$1*T16+T16^2)/(2*$F$1*($C$3+$F$1-T16)))</f>
        <v>89.4522532526204</v>
      </c>
    </row>
    <row r="17" customFormat="false" ht="12.8" hidden="false" customHeight="false" outlineLevel="0" collapsed="false">
      <c r="A17" s="87" t="n">
        <v>10</v>
      </c>
      <c r="B17" s="11" t="n">
        <f aca="false">$C$3+$F$1-SQRT($C$3^2-$F$1^2*SIN(A17*PI()/180)^2)-$F$1*COS(A17*PI()/180)</f>
        <v>0.404103002315569</v>
      </c>
      <c r="C17" s="87" t="n">
        <v>55</v>
      </c>
      <c r="D17" s="58" t="n">
        <f aca="false">$F$1*(1-COS(RADIANS(C17)))+$C$3*(1-SQRT(1-$F$1/$C$3^2*SIN(RADIANS(C17))^2))</f>
        <v>9.24829076310698</v>
      </c>
      <c r="E17" s="87" t="n">
        <v>100</v>
      </c>
      <c r="F17" s="58" t="n">
        <f aca="false">$F$1*(1-COS(RADIANS(E17)))+$C$3*(1-SQRT(1-$F$1/$C$3^2*SIN(RADIANS(E17))^2))</f>
        <v>25.3493532227153</v>
      </c>
      <c r="G17" s="87" t="n">
        <v>145</v>
      </c>
      <c r="H17" s="11" t="n">
        <f aca="false">$C$3+$F$1-SQRT($C$3^2-$F$1^2*SIN(G17*PI()/180)^2)-$F$1*COS(G17*PI()/180)</f>
        <v>39.9606365666617</v>
      </c>
      <c r="J17" s="88" t="n">
        <f aca="false">J16+0.1</f>
        <v>1</v>
      </c>
      <c r="K17" s="58" t="n">
        <f aca="false">180/PI()*ACOS((2*$C$3*($F$1-J17)+2*$F$1^2-2*$F$1*J17+J17^2)/(2*$F$1*($C$3+$F$1-J17)))</f>
        <v>15.7769010209213</v>
      </c>
      <c r="L17" s="88" t="n">
        <f aca="false">L16+0.1</f>
        <v>5.6</v>
      </c>
      <c r="M17" s="58" t="n">
        <f aca="false">180/PI()*ACOS((2*$C$3*($F$1-L17)+2*$F$1^2-2*$F$1*L17+L17^2)/(2*$F$1*($C$3+$F$1-L17)))</f>
        <v>38.2304384832923</v>
      </c>
      <c r="N17" s="88" t="n">
        <f aca="false">N16+0.1</f>
        <v>10.2</v>
      </c>
      <c r="O17" s="58" t="n">
        <f aca="false">180/PI()*ACOS((2*$C$3*($F$1-N17)+2*$F$1^2-2*$F$1*N17+N17^2)/(2*$F$1*($C$3+$F$1-N17)))</f>
        <v>52.958913455025</v>
      </c>
      <c r="P17" s="88" t="n">
        <f aca="false">P16+0.1</f>
        <v>14.8</v>
      </c>
      <c r="Q17" s="58" t="n">
        <f aca="false">180/PI()*ACOS((2*$C$3*($F$1-P17)+2*$F$1^2-2*$F$1*P17+P17^2)/(2*$F$1*($C$3+$F$1-P17)))</f>
        <v>65.669423916113</v>
      </c>
      <c r="R17" s="88" t="n">
        <f aca="false">R16+0.1</f>
        <v>19.4</v>
      </c>
      <c r="S17" s="58" t="n">
        <f aca="false">180/PI()*ACOS((2*$C$3*($F$1-R17)+2*$F$1^2-2*$F$1*R17+R17^2)/(2*$F$1*($C$3+$F$1-R17)))</f>
        <v>77.6852549201287</v>
      </c>
      <c r="T17" s="88" t="n">
        <f aca="false">T16+0.1</f>
        <v>24.0000000000001</v>
      </c>
      <c r="U17" s="58" t="n">
        <f aca="false">180/PI()*ACOS((2*$C$3*($F$1-T17)+2*$F$1^2-2*$F$1*T17+T17^2)/(2*$F$1*($C$3+$F$1-T17)))</f>
        <v>89.7182787529364</v>
      </c>
    </row>
    <row r="18" customFormat="false" ht="12.8" hidden="false" customHeight="false" outlineLevel="0" collapsed="false">
      <c r="A18" s="87" t="n">
        <v>11</v>
      </c>
      <c r="B18" s="11" t="n">
        <f aca="false">$C$3+$F$1-SQRT($C$3^2-$F$1^2*SIN(A18*PI()/180)^2)-$F$1*COS(A18*PI()/180)</f>
        <v>0.488562125730688</v>
      </c>
      <c r="C18" s="87" t="n">
        <v>56</v>
      </c>
      <c r="D18" s="58" t="n">
        <f aca="false">$F$1*(1-COS(RADIANS(C18)))+$C$3*(1-SQRT(1-$F$1/$C$3^2*SIN(RADIANS(C18))^2))</f>
        <v>9.55948461177129</v>
      </c>
      <c r="E18" s="87" t="n">
        <v>101</v>
      </c>
      <c r="F18" s="58" t="n">
        <f aca="false">$F$1*(1-COS(RADIANS(E18)))+$C$3*(1-SQRT(1-$F$1/$C$3^2*SIN(RADIANS(E18))^2))</f>
        <v>25.7175627918472</v>
      </c>
      <c r="G18" s="87" t="n">
        <v>146</v>
      </c>
      <c r="H18" s="11" t="n">
        <f aca="false">$C$3+$F$1-SQRT($C$3^2-$F$1^2*SIN(G18*PI()/180)^2)-$F$1*COS(G18*PI()/180)</f>
        <v>40.130945114589</v>
      </c>
      <c r="J18" s="88" t="n">
        <f aca="false">J17+0.1</f>
        <v>1.1</v>
      </c>
      <c r="K18" s="58" t="n">
        <f aca="false">180/PI()*ACOS((2*$C$3*($F$1-J18)+2*$F$1^2-2*$F$1*J18+J18^2)/(2*$F$1*($C$3+$F$1-J18)))</f>
        <v>16.5551141472277</v>
      </c>
      <c r="L18" s="88" t="n">
        <f aca="false">L17+0.1</f>
        <v>5.7</v>
      </c>
      <c r="M18" s="58" t="n">
        <f aca="false">180/PI()*ACOS((2*$C$3*($F$1-L18)+2*$F$1^2-2*$F$1*L18+L18^2)/(2*$F$1*($C$3+$F$1-L18)))</f>
        <v>38.5911015392799</v>
      </c>
      <c r="N18" s="88" t="n">
        <f aca="false">N17+0.1</f>
        <v>10.3</v>
      </c>
      <c r="O18" s="58" t="n">
        <f aca="false">180/PI()*ACOS((2*$C$3*($F$1-N18)+2*$F$1^2-2*$F$1*N18+N18^2)/(2*$F$1*($C$3+$F$1-N18)))</f>
        <v>53.24966036983</v>
      </c>
      <c r="P18" s="88" t="n">
        <f aca="false">P17+0.1</f>
        <v>14.9</v>
      </c>
      <c r="Q18" s="58" t="n">
        <f aca="false">180/PI()*ACOS((2*$C$3*($F$1-P18)+2*$F$1^2-2*$F$1*P18+P18^2)/(2*$F$1*($C$3+$F$1-P18)))</f>
        <v>65.9349473323155</v>
      </c>
      <c r="R18" s="88" t="n">
        <f aca="false">R17+0.1</f>
        <v>19.5</v>
      </c>
      <c r="S18" s="58" t="n">
        <f aca="false">180/PI()*ACOS((2*$C$3*($F$1-R18)+2*$F$1^2-2*$F$1*R18+R18^2)/(2*$F$1*($C$3+$F$1-R18)))</f>
        <v>77.9444486660009</v>
      </c>
      <c r="T18" s="88" t="n">
        <f aca="false">T17+0.1</f>
        <v>24.1000000000001</v>
      </c>
      <c r="U18" s="58" t="n">
        <f aca="false">180/PI()*ACOS((2*$C$3*($F$1-T18)+2*$F$1^2-2*$F$1*T18+T18^2)/(2*$F$1*($C$3+$F$1-T18)))</f>
        <v>89.9846020068107</v>
      </c>
    </row>
    <row r="19" customFormat="false" ht="12.8" hidden="false" customHeight="false" outlineLevel="0" collapsed="false">
      <c r="A19" s="87" t="n">
        <v>12</v>
      </c>
      <c r="B19" s="11" t="n">
        <f aca="false">$C$3+$F$1-SQRT($C$3^2-$F$1^2*SIN(A19*PI()/180)^2)-$F$1*COS(A19*PI()/180)</f>
        <v>0.580905165075841</v>
      </c>
      <c r="C19" s="87" t="n">
        <v>57</v>
      </c>
      <c r="D19" s="58" t="n">
        <f aca="false">$F$1*(1-COS(RADIANS(C19)))+$C$3*(1-SQRT(1-$F$1/$C$3^2*SIN(RADIANS(C19))^2))</f>
        <v>9.87431343477334</v>
      </c>
      <c r="E19" s="87" t="n">
        <v>102</v>
      </c>
      <c r="F19" s="58" t="n">
        <f aca="false">$F$1*(1-COS(RADIANS(E19)))+$C$3*(1-SQRT(1-$F$1/$C$3^2*SIN(RADIANS(E19))^2))</f>
        <v>26.0844551885232</v>
      </c>
      <c r="G19" s="87" t="n">
        <v>147</v>
      </c>
      <c r="H19" s="11" t="n">
        <f aca="false">$C$3+$F$1-SQRT($C$3^2-$F$1^2*SIN(G19*PI()/180)^2)-$F$1*COS(G19*PI()/180)</f>
        <v>40.2964352439382</v>
      </c>
      <c r="J19" s="88" t="n">
        <f aca="false">J18+0.1</f>
        <v>1.2</v>
      </c>
      <c r="K19" s="58" t="n">
        <f aca="false">180/PI()*ACOS((2*$C$3*($F$1-J19)+2*$F$1^2-2*$F$1*J19+J19^2)/(2*$F$1*($C$3+$F$1-J19)))</f>
        <v>17.2997967186756</v>
      </c>
      <c r="L19" s="88" t="n">
        <f aca="false">L18+0.1</f>
        <v>5.8</v>
      </c>
      <c r="M19" s="58" t="n">
        <f aca="false">180/PI()*ACOS((2*$C$3*($F$1-L19)+2*$F$1^2-2*$F$1*L19+L19^2)/(2*$F$1*($C$3+$F$1-L19)))</f>
        <v>38.9492152818501</v>
      </c>
      <c r="N19" s="88" t="n">
        <f aca="false">N18+0.1</f>
        <v>10.4</v>
      </c>
      <c r="O19" s="58" t="n">
        <f aca="false">180/PI()*ACOS((2*$C$3*($F$1-N19)+2*$F$1^2-2*$F$1*N19+N19^2)/(2*$F$1*($C$3+$F$1-N19)))</f>
        <v>53.5395538619828</v>
      </c>
      <c r="P19" s="88" t="n">
        <f aca="false">P18+0.1</f>
        <v>15</v>
      </c>
      <c r="Q19" s="58" t="n">
        <f aca="false">180/PI()*ACOS((2*$C$3*($F$1-P19)+2*$F$1^2-2*$F$1*P19+P19^2)/(2*$F$1*($C$3+$F$1-P19)))</f>
        <v>66.2001691306447</v>
      </c>
      <c r="R19" s="88" t="n">
        <f aca="false">R18+0.1</f>
        <v>19.6</v>
      </c>
      <c r="S19" s="58" t="n">
        <f aca="false">180/PI()*ACOS((2*$C$3*($F$1-R19)+2*$F$1^2-2*$F$1*R19+R19^2)/(2*$F$1*($C$3+$F$1-R19)))</f>
        <v>78.203659260788</v>
      </c>
      <c r="T19" s="88" t="n">
        <f aca="false">T18+0.1</f>
        <v>24.2000000000001</v>
      </c>
      <c r="U19" s="58" t="n">
        <f aca="false">180/PI()*ACOS((2*$C$3*($F$1-T19)+2*$F$1^2-2*$F$1*T19+T19^2)/(2*$F$1*($C$3+$F$1-T19)))</f>
        <v>90.251229801758</v>
      </c>
    </row>
    <row r="20" customFormat="false" ht="12.8" hidden="false" customHeight="false" outlineLevel="0" collapsed="false">
      <c r="A20" s="87" t="n">
        <v>13</v>
      </c>
      <c r="B20" s="11" t="n">
        <f aca="false">$C$3+$F$1-SQRT($C$3^2-$F$1^2*SIN(A20*PI()/180)^2)-$F$1*COS(A20*PI()/180)</f>
        <v>0.681088817149423</v>
      </c>
      <c r="C20" s="87" t="n">
        <v>58</v>
      </c>
      <c r="D20" s="58" t="n">
        <f aca="false">$F$1*(1-COS(RADIANS(C20)))+$C$3*(1-SQRT(1-$F$1/$C$3^2*SIN(RADIANS(C20))^2))</f>
        <v>10.1926795754153</v>
      </c>
      <c r="E20" s="87" t="n">
        <v>103</v>
      </c>
      <c r="F20" s="58" t="n">
        <f aca="false">$F$1*(1-COS(RADIANS(E20)))+$C$3*(1-SQRT(1-$F$1/$C$3^2*SIN(RADIANS(E20))^2))</f>
        <v>26.4499194007918</v>
      </c>
      <c r="G20" s="87" t="n">
        <v>148</v>
      </c>
      <c r="H20" s="11" t="n">
        <f aca="false">$C$3+$F$1-SQRT($C$3^2-$F$1^2*SIN(G20*PI()/180)^2)-$F$1*COS(G20*PI()/180)</f>
        <v>40.4570936841803</v>
      </c>
      <c r="J20" s="88" t="n">
        <f aca="false">J19+0.1</f>
        <v>1.3</v>
      </c>
      <c r="K20" s="58" t="n">
        <f aca="false">180/PI()*ACOS((2*$C$3*($F$1-J20)+2*$F$1^2-2*$F$1*J20+J20^2)/(2*$F$1*($C$3+$F$1-J20)))</f>
        <v>18.0151133316849</v>
      </c>
      <c r="L20" s="88" t="n">
        <f aca="false">L19+0.1</f>
        <v>5.9</v>
      </c>
      <c r="M20" s="58" t="n">
        <f aca="false">180/PI()*ACOS((2*$C$3*($F$1-L20)+2*$F$1^2-2*$F$1*L20+L20^2)/(2*$F$1*($C$3+$F$1-L20)))</f>
        <v>39.304853147541</v>
      </c>
      <c r="N20" s="88" t="n">
        <f aca="false">N19+0.1</f>
        <v>10.5</v>
      </c>
      <c r="O20" s="58" t="n">
        <f aca="false">180/PI()*ACOS((2*$C$3*($F$1-N20)+2*$F$1^2-2*$F$1*N20+N20^2)/(2*$F$1*($C$3+$F$1-N20)))</f>
        <v>53.8286116026432</v>
      </c>
      <c r="P20" s="88" t="n">
        <f aca="false">P19+0.1</f>
        <v>15.1</v>
      </c>
      <c r="Q20" s="58" t="n">
        <f aca="false">180/PI()*ACOS((2*$C$3*($F$1-P20)+2*$F$1^2-2*$F$1*P20+P20^2)/(2*$F$1*($C$3+$F$1-P20)))</f>
        <v>66.4650975965676</v>
      </c>
      <c r="R20" s="88" t="n">
        <f aca="false">R19+0.1</f>
        <v>19.7</v>
      </c>
      <c r="S20" s="58" t="n">
        <f aca="false">180/PI()*ACOS((2*$C$3*($F$1-R20)+2*$F$1^2-2*$F$1*R20+R20^2)/(2*$F$1*($C$3+$F$1-R20)))</f>
        <v>78.4628928259383</v>
      </c>
      <c r="T20" s="88" t="n">
        <f aca="false">T19+0.1</f>
        <v>24.3000000000001</v>
      </c>
      <c r="U20" s="58" t="n">
        <f aca="false">180/PI()*ACOS((2*$C$3*($F$1-T20)+2*$F$1^2-2*$F$1*T20+T20^2)/(2*$F$1*($C$3+$F$1-T20)))</f>
        <v>90.5181689695815</v>
      </c>
    </row>
    <row r="21" customFormat="false" ht="12.8" hidden="false" customHeight="false" outlineLevel="0" collapsed="false">
      <c r="A21" s="87" t="n">
        <v>14</v>
      </c>
      <c r="B21" s="11" t="n">
        <f aca="false">$C$3+$F$1-SQRT($C$3^2-$F$1^2*SIN(A21*PI()/180)^2)-$F$1*COS(A21*PI()/180)</f>
        <v>0.78906613537475</v>
      </c>
      <c r="C21" s="87" t="n">
        <v>59</v>
      </c>
      <c r="D21" s="58" t="n">
        <f aca="false">$F$1*(1-COS(RADIANS(C21)))+$C$3*(1-SQRT(1-$F$1/$C$3^2*SIN(RADIANS(C21))^2))</f>
        <v>10.5144843264099</v>
      </c>
      <c r="E21" s="87" t="n">
        <v>104</v>
      </c>
      <c r="F21" s="58" t="n">
        <f aca="false">$F$1*(1-COS(RADIANS(E21)))+$C$3*(1-SQRT(1-$F$1/$C$3^2*SIN(RADIANS(E21))^2))</f>
        <v>26.8138449126662</v>
      </c>
      <c r="G21" s="87" t="n">
        <v>149</v>
      </c>
      <c r="H21" s="11" t="n">
        <f aca="false">$C$3+$F$1-SQRT($C$3^2-$F$1^2*SIN(G21*PI()/180)^2)-$F$1*COS(G21*PI()/180)</f>
        <v>40.6129079792856</v>
      </c>
      <c r="J21" s="88" t="n">
        <f aca="false">J20+0.1</f>
        <v>1.4</v>
      </c>
      <c r="K21" s="58" t="n">
        <f aca="false">180/PI()*ACOS((2*$C$3*($F$1-J21)+2*$F$1^2-2*$F$1*J21+J21^2)/(2*$F$1*($C$3+$F$1-J21)))</f>
        <v>18.7044392497948</v>
      </c>
      <c r="L21" s="88" t="n">
        <f aca="false">L20+0.1</f>
        <v>6</v>
      </c>
      <c r="M21" s="58" t="n">
        <f aca="false">180/PI()*ACOS((2*$C$3*($F$1-L21)+2*$F$1^2-2*$F$1*L21+L21^2)/(2*$F$1*($C$3+$F$1-L21)))</f>
        <v>39.6580854923314</v>
      </c>
      <c r="N21" s="88" t="n">
        <f aca="false">N20+0.1</f>
        <v>10.6</v>
      </c>
      <c r="O21" s="58" t="n">
        <f aca="false">180/PI()*ACOS((2*$C$3*($F$1-N21)+2*$F$1^2-2*$F$1*N21+N21^2)/(2*$F$1*($C$3+$F$1-N21)))</f>
        <v>54.1168508773779</v>
      </c>
      <c r="P21" s="88" t="n">
        <f aca="false">P20+0.1</f>
        <v>15.2</v>
      </c>
      <c r="Q21" s="58" t="n">
        <f aca="false">180/PI()*ACOS((2*$C$3*($F$1-P21)+2*$F$1^2-2*$F$1*P21+P21^2)/(2*$F$1*($C$3+$F$1-P21)))</f>
        <v>66.7297409234061</v>
      </c>
      <c r="R21" s="88" t="n">
        <f aca="false">R20+0.1</f>
        <v>19.8</v>
      </c>
      <c r="S21" s="58" t="n">
        <f aca="false">180/PI()*ACOS((2*$C$3*($F$1-R21)+2*$F$1^2-2*$F$1*R21+R21^2)/(2*$F$1*($C$3+$F$1-R21)))</f>
        <v>78.7221554714211</v>
      </c>
      <c r="T21" s="88" t="n">
        <f aca="false">T20+0.1</f>
        <v>24.4000000000001</v>
      </c>
      <c r="U21" s="58" t="n">
        <f aca="false">180/PI()*ACOS((2*$C$3*($F$1-T21)+2*$F$1^2-2*$F$1*T21+T21^2)/(2*$F$1*($C$3+$F$1-T21)))</f>
        <v>90.7854263878731</v>
      </c>
    </row>
    <row r="22" customFormat="false" ht="12.8" hidden="false" customHeight="false" outlineLevel="0" collapsed="false">
      <c r="A22" s="87" t="n">
        <v>15</v>
      </c>
      <c r="B22" s="11" t="n">
        <f aca="false">$C$3+$F$1-SQRT($C$3^2-$F$1^2*SIN(A22*PI()/180)^2)-$F$1*COS(A22*PI()/180)</f>
        <v>0.904786560202048</v>
      </c>
      <c r="C22" s="87" t="n">
        <v>60</v>
      </c>
      <c r="D22" s="58" t="n">
        <f aca="false">$F$1*(1-COS(RADIANS(C22)))+$C$3*(1-SQRT(1-$F$1/$C$3^2*SIN(RADIANS(C22))^2))</f>
        <v>10.8396279620644</v>
      </c>
      <c r="E22" s="87" t="n">
        <v>105</v>
      </c>
      <c r="F22" s="58" t="n">
        <f aca="false">$F$1*(1-COS(RADIANS(E22)))+$C$3*(1-SQRT(1-$F$1/$C$3^2*SIN(RADIANS(E22))^2))</f>
        <v>27.1761217367953</v>
      </c>
      <c r="G22" s="87" t="n">
        <v>150</v>
      </c>
      <c r="H22" s="11" t="n">
        <f aca="false">$C$3+$F$1-SQRT($C$3^2-$F$1^2*SIN(G22*PI()/180)^2)-$F$1*COS(G22*PI()/180)</f>
        <v>40.7638664514233</v>
      </c>
      <c r="J22" s="88" t="n">
        <f aca="false">J21+0.1</f>
        <v>1.5</v>
      </c>
      <c r="K22" s="58" t="n">
        <f aca="false">180/PI()*ACOS((2*$C$3*($F$1-J22)+2*$F$1^2-2*$F$1*J22+J22^2)/(2*$F$1*($C$3+$F$1-J22)))</f>
        <v>19.370555063913</v>
      </c>
      <c r="L22" s="88" t="n">
        <f aca="false">L21+0.1</f>
        <v>6.09999999999999</v>
      </c>
      <c r="M22" s="58" t="n">
        <f aca="false">180/PI()*ACOS((2*$C$3*($F$1-L22)+2*$F$1^2-2*$F$1*L22+L22^2)/(2*$F$1*($C$3+$F$1-L22)))</f>
        <v>40.0089797717581</v>
      </c>
      <c r="N22" s="88" t="n">
        <f aca="false">N21+0.1</f>
        <v>10.7</v>
      </c>
      <c r="O22" s="58" t="n">
        <f aca="false">180/PI()*ACOS((2*$C$3*($F$1-N22)+2*$F$1^2-2*$F$1*N22+N22^2)/(2*$F$1*($C$3+$F$1-N22)))</f>
        <v>54.4042885993735</v>
      </c>
      <c r="P22" s="88" t="n">
        <f aca="false">P21+0.1</f>
        <v>15.3</v>
      </c>
      <c r="Q22" s="58" t="n">
        <f aca="false">180/PI()*ACOS((2*$C$3*($F$1-P22)+2*$F$1^2-2*$F$1*P22+P22^2)/(2*$F$1*($C$3+$F$1-P22)))</f>
        <v>66.9941072150613</v>
      </c>
      <c r="R22" s="88" t="n">
        <f aca="false">R21+0.1</f>
        <v>19.9</v>
      </c>
      <c r="S22" s="58" t="n">
        <f aca="false">180/PI()*ACOS((2*$C$3*($F$1-R22)+2*$F$1^2-2*$F$1*R22+R22^2)/(2*$F$1*($C$3+$F$1-R22)))</f>
        <v>78.9814532969403</v>
      </c>
      <c r="T22" s="88" t="n">
        <f aca="false">T21+0.1</f>
        <v>24.5000000000001</v>
      </c>
      <c r="U22" s="58" t="n">
        <f aca="false">180/PI()*ACOS((2*$C$3*($F$1-T22)+2*$F$1^2-2*$F$1*T22+T22^2)/(2*$F$1*($C$3+$F$1-T22)))</f>
        <v>91.0530089815365</v>
      </c>
    </row>
    <row r="23" customFormat="false" ht="12.8" hidden="false" customHeight="false" outlineLevel="0" collapsed="false">
      <c r="A23" s="87" t="n">
        <v>16</v>
      </c>
      <c r="B23" s="11" t="n">
        <f aca="false">$C$3+$F$1-SQRT($C$3^2-$F$1^2*SIN(A23*PI()/180)^2)-$F$1*COS(A23*PI()/180)</f>
        <v>1.02819595188991</v>
      </c>
      <c r="C23" s="87" t="n">
        <v>61</v>
      </c>
      <c r="D23" s="58" t="n">
        <f aca="false">$F$1*(1-COS(RADIANS(C23)))+$C$3*(1-SQRT(1-$F$1/$C$3^2*SIN(RADIANS(C23))^2))</f>
        <v>11.1680097707391</v>
      </c>
      <c r="E23" s="87" t="n">
        <v>106</v>
      </c>
      <c r="F23" s="58" t="n">
        <f aca="false">$F$1*(1-COS(RADIANS(E23)))+$C$3*(1-SQRT(1-$F$1/$C$3^2*SIN(RADIANS(E23))^2))</f>
        <v>27.5366404469</v>
      </c>
      <c r="G23" s="87" t="n">
        <v>151</v>
      </c>
      <c r="H23" s="11" t="n">
        <f aca="false">$C$3+$F$1-SQRT($C$3^2-$F$1^2*SIN(G23*PI()/180)^2)-$F$1*COS(G23*PI()/180)</f>
        <v>40.9099581654727</v>
      </c>
      <c r="J23" s="88" t="n">
        <f aca="false">J22+0.1</f>
        <v>1.6</v>
      </c>
      <c r="K23" s="58" t="n">
        <f aca="false">180/PI()*ACOS((2*$C$3*($F$1-J23)+2*$F$1^2-2*$F$1*J23+J23^2)/(2*$F$1*($C$3+$F$1-J23)))</f>
        <v>20.0157836810023</v>
      </c>
      <c r="L23" s="88" t="n">
        <f aca="false">L22+0.1</f>
        <v>6.19999999999999</v>
      </c>
      <c r="M23" s="58" t="n">
        <f aca="false">180/PI()*ACOS((2*$C$3*($F$1-L23)+2*$F$1^2-2*$F$1*L23+L23^2)/(2*$F$1*($C$3+$F$1-L23)))</f>
        <v>40.3576007077699</v>
      </c>
      <c r="N23" s="88" t="n">
        <f aca="false">N22+0.1</f>
        <v>10.8</v>
      </c>
      <c r="O23" s="58" t="n">
        <f aca="false">180/PI()*ACOS((2*$C$3*($F$1-N23)+2*$F$1^2-2*$F$1*N23+N23^2)/(2*$F$1*($C$3+$F$1-N23)))</f>
        <v>54.6909413220975</v>
      </c>
      <c r="P23" s="88" t="n">
        <f aca="false">P22+0.1</f>
        <v>15.4</v>
      </c>
      <c r="Q23" s="58" t="n">
        <f aca="false">180/PI()*ACOS((2*$C$3*($F$1-P23)+2*$F$1^2-2*$F$1*P23+P23^2)/(2*$F$1*($C$3+$F$1-P23)))</f>
        <v>67.2582044886673</v>
      </c>
      <c r="R23" s="88" t="n">
        <f aca="false">R22+0.1</f>
        <v>20</v>
      </c>
      <c r="S23" s="58" t="n">
        <f aca="false">180/PI()*ACOS((2*$C$3*($F$1-R23)+2*$F$1^2-2*$F$1*R23+R23^2)/(2*$F$1*($C$3+$F$1-R23)))</f>
        <v>79.2407923931403</v>
      </c>
      <c r="T23" s="88" t="n">
        <f aca="false">T22+0.1</f>
        <v>24.6000000000001</v>
      </c>
      <c r="U23" s="58" t="n">
        <f aca="false">180/PI()*ACOS((2*$C$3*($F$1-T23)+2*$F$1^2-2*$F$1*T23+T23^2)/(2*$F$1*($C$3+$F$1-T23)))</f>
        <v>91.3209237243355</v>
      </c>
    </row>
    <row r="24" customFormat="false" ht="12.8" hidden="false" customHeight="false" outlineLevel="0" collapsed="false">
      <c r="A24" s="87" t="n">
        <v>17</v>
      </c>
      <c r="B24" s="11" t="n">
        <f aca="false">$C$3+$F$1-SQRT($C$3^2-$F$1^2*SIN(A24*PI()/180)^2)-$F$1*COS(A24*PI()/180)</f>
        <v>1.15923662565299</v>
      </c>
      <c r="C24" s="87" t="n">
        <v>62</v>
      </c>
      <c r="D24" s="58" t="n">
        <f aca="false">$F$1*(1-COS(RADIANS(C24)))+$C$3*(1-SQRT(1-$F$1/$C$3^2*SIN(RADIANS(C24))^2))</f>
        <v>11.4995280875698</v>
      </c>
      <c r="E24" s="87" t="n">
        <v>107</v>
      </c>
      <c r="F24" s="58" t="n">
        <f aca="false">$F$1*(1-COS(RADIANS(E24)))+$C$3*(1-SQRT(1-$F$1/$C$3^2*SIN(RADIANS(E24))^2))</f>
        <v>27.8952922099668</v>
      </c>
      <c r="G24" s="87" t="n">
        <v>152</v>
      </c>
      <c r="H24" s="11" t="n">
        <f aca="false">$C$3+$F$1-SQRT($C$3^2-$F$1^2*SIN(G24*PI()/180)^2)-$F$1*COS(G24*PI()/180)</f>
        <v>41.0511728943864</v>
      </c>
      <c r="J24" s="88" t="n">
        <f aca="false">J23+0.1</f>
        <v>1.7</v>
      </c>
      <c r="K24" s="58" t="n">
        <f aca="false">180/PI()*ACOS((2*$C$3*($F$1-J24)+2*$F$1^2-2*$F$1*J24+J24^2)/(2*$F$1*($C$3+$F$1-J24)))</f>
        <v>20.6420892408625</v>
      </c>
      <c r="L24" s="88" t="n">
        <f aca="false">L23+0.1</f>
        <v>6.29999999999999</v>
      </c>
      <c r="M24" s="58" t="n">
        <f aca="false">180/PI()*ACOS((2*$C$3*($F$1-L24)+2*$F$1^2-2*$F$1*L24+L24^2)/(2*$F$1*($C$3+$F$1-L24)))</f>
        <v>40.7040104434945</v>
      </c>
      <c r="N24" s="88" t="n">
        <f aca="false">N23+0.1</f>
        <v>10.9</v>
      </c>
      <c r="O24" s="58" t="n">
        <f aca="false">180/PI()*ACOS((2*$C$3*($F$1-N24)+2*$F$1^2-2*$F$1*N24+N24^2)/(2*$F$1*($C$3+$F$1-N24)))</f>
        <v>54.9768252514378</v>
      </c>
      <c r="P24" s="88" t="n">
        <f aca="false">P23+0.1</f>
        <v>15.5</v>
      </c>
      <c r="Q24" s="58" t="n">
        <f aca="false">180/PI()*ACOS((2*$C$3*($F$1-P24)+2*$F$1^2-2*$F$1*P24+P24^2)/(2*$F$1*($C$3+$F$1-P24)))</f>
        <v>67.5220406771765</v>
      </c>
      <c r="R24" s="88" t="n">
        <f aca="false">R23+0.1</f>
        <v>20.1</v>
      </c>
      <c r="S24" s="58" t="n">
        <f aca="false">180/PI()*ACOS((2*$C$3*($F$1-R24)+2*$F$1^2-2*$F$1*R24+R24^2)/(2*$F$1*($C$3+$F$1-R24)))</f>
        <v>79.5001788428042</v>
      </c>
      <c r="T24" s="88" t="n">
        <f aca="false">T23+0.1</f>
        <v>24.7000000000001</v>
      </c>
      <c r="U24" s="58" t="n">
        <f aca="false">180/PI()*ACOS((2*$C$3*($F$1-T24)+2*$F$1^2-2*$F$1*T24+T24^2)/(2*$F$1*($C$3+$F$1-T24)))</f>
        <v>91.5891776404678</v>
      </c>
    </row>
    <row r="25" customFormat="false" ht="12.8" hidden="false" customHeight="false" outlineLevel="0" collapsed="false">
      <c r="A25" s="87" t="n">
        <v>18</v>
      </c>
      <c r="B25" s="11" t="n">
        <f aca="false">$C$3+$F$1-SQRT($C$3^2-$F$1^2*SIN(A25*PI()/180)^2)-$F$1*COS(A25*PI()/180)</f>
        <v>1.29784738916166</v>
      </c>
      <c r="C25" s="87" t="n">
        <v>63</v>
      </c>
      <c r="D25" s="58" t="n">
        <f aca="false">$F$1*(1-COS(RADIANS(C25)))+$C$3*(1-SQRT(1-$F$1/$C$3^2*SIN(RADIANS(C25))^2))</f>
        <v>11.8340803274395</v>
      </c>
      <c r="E25" s="87" t="n">
        <v>108</v>
      </c>
      <c r="F25" s="58" t="n">
        <f aca="false">$F$1*(1-COS(RADIANS(E25)))+$C$3*(1-SQRT(1-$F$1/$C$3^2*SIN(RADIANS(E25))^2))</f>
        <v>28.2519688181896</v>
      </c>
      <c r="G25" s="87" t="n">
        <v>153</v>
      </c>
      <c r="H25" s="11" t="n">
        <f aca="false">$C$3+$F$1-SQRT($C$3^2-$F$1^2*SIN(G25*PI()/180)^2)-$F$1*COS(G25*PI()/180)</f>
        <v>41.1875010854344</v>
      </c>
      <c r="J25" s="88" t="n">
        <f aca="false">J24+0.1</f>
        <v>1.8</v>
      </c>
      <c r="K25" s="58" t="n">
        <f aca="false">180/PI()*ACOS((2*$C$3*($F$1-J25)+2*$F$1^2-2*$F$1*J25+J25^2)/(2*$F$1*($C$3+$F$1-J25)))</f>
        <v>21.2511501442219</v>
      </c>
      <c r="L25" s="88" t="n">
        <f aca="false">L24+0.1</f>
        <v>6.39999999999999</v>
      </c>
      <c r="M25" s="58" t="n">
        <f aca="false">180/PI()*ACOS((2*$C$3*($F$1-L25)+2*$F$1^2-2*$F$1*L25+L25^2)/(2*$F$1*($C$3+$F$1-L25)))</f>
        <v>41.0482686869708</v>
      </c>
      <c r="N25" s="88" t="n">
        <f aca="false">N24+0.1</f>
        <v>11</v>
      </c>
      <c r="O25" s="58" t="n">
        <f aca="false">180/PI()*ACOS((2*$C$3*($F$1-N25)+2*$F$1^2-2*$F$1*N25+N25^2)/(2*$F$1*($C$3+$F$1-N25)))</f>
        <v>55.261956257345</v>
      </c>
      <c r="P25" s="88" t="n">
        <f aca="false">P24+0.1</f>
        <v>15.6</v>
      </c>
      <c r="Q25" s="58" t="n">
        <f aca="false">180/PI()*ACOS((2*$C$3*($F$1-P25)+2*$F$1^2-2*$F$1*P25+P25^2)/(2*$F$1*($C$3+$F$1-P25)))</f>
        <v>67.7856236318789</v>
      </c>
      <c r="R25" s="88" t="n">
        <f aca="false">R24+0.1</f>
        <v>20.2</v>
      </c>
      <c r="S25" s="58" t="n">
        <f aca="false">180/PI()*ACOS((2*$C$3*($F$1-R25)+2*$F$1^2-2*$F$1*R25+R25^2)/(2*$F$1*($C$3+$F$1-R25)))</f>
        <v>79.7596187220451</v>
      </c>
      <c r="T25" s="88" t="n">
        <f aca="false">T24+0.1</f>
        <v>24.8000000000001</v>
      </c>
      <c r="U25" s="58" t="n">
        <f aca="false">180/PI()*ACOS((2*$C$3*($F$1-T25)+2*$F$1^2-2*$F$1*T25+T25^2)/(2*$F$1*($C$3+$F$1-T25)))</f>
        <v>91.857777806165</v>
      </c>
    </row>
    <row r="26" customFormat="false" ht="12.8" hidden="false" customHeight="false" outlineLevel="0" collapsed="false">
      <c r="A26" s="87" t="n">
        <v>19</v>
      </c>
      <c r="B26" s="11" t="n">
        <f aca="false">$C$3+$F$1-SQRT($C$3^2-$F$1^2*SIN(A26*PI()/180)^2)-$F$1*COS(A26*PI()/180)</f>
        <v>1.44396358237795</v>
      </c>
      <c r="C26" s="87" t="n">
        <v>64</v>
      </c>
      <c r="D26" s="58" t="n">
        <f aca="false">$F$1*(1-COS(RADIANS(C26)))+$C$3*(1-SQRT(1-$F$1/$C$3^2*SIN(RADIANS(C26))^2))</f>
        <v>12.1715630181886</v>
      </c>
      <c r="E26" s="87" t="n">
        <v>109</v>
      </c>
      <c r="F26" s="58" t="n">
        <f aca="false">$F$1*(1-COS(RADIANS(E26)))+$C$3*(1-SQRT(1-$F$1/$C$3^2*SIN(RADIANS(E26))^2))</f>
        <v>28.6065627206518</v>
      </c>
      <c r="G26" s="87" t="n">
        <v>154</v>
      </c>
      <c r="H26" s="11" t="n">
        <f aca="false">$C$3+$F$1-SQRT($C$3^2-$F$1^2*SIN(G26*PI()/180)^2)-$F$1*COS(G26*PI()/180)</f>
        <v>41.3189338273658</v>
      </c>
      <c r="J26" s="88" t="n">
        <f aca="false">J25+0.1</f>
        <v>1.9</v>
      </c>
      <c r="K26" s="58" t="n">
        <f aca="false">180/PI()*ACOS((2*$C$3*($F$1-J26)+2*$F$1^2-2*$F$1*J26+J26^2)/(2*$F$1*($C$3+$F$1-J26)))</f>
        <v>21.8444140198857</v>
      </c>
      <c r="L26" s="88" t="n">
        <f aca="false">L25+0.1</f>
        <v>6.49999999999999</v>
      </c>
      <c r="M26" s="58" t="n">
        <f aca="false">180/PI()*ACOS((2*$C$3*($F$1-L26)+2*$F$1^2-2*$F$1*L26+L26^2)/(2*$F$1*($C$3+$F$1-L26)))</f>
        <v>41.390432844792</v>
      </c>
      <c r="N26" s="88" t="n">
        <f aca="false">N25+0.1</f>
        <v>11.1</v>
      </c>
      <c r="O26" s="58" t="n">
        <f aca="false">180/PI()*ACOS((2*$C$3*($F$1-N26)+2*$F$1^2-2*$F$1*N26+N26^2)/(2*$F$1*($C$3+$F$1-N26)))</f>
        <v>55.5463498850043</v>
      </c>
      <c r="P26" s="88" t="n">
        <f aca="false">P25+0.1</f>
        <v>15.7</v>
      </c>
      <c r="Q26" s="58" t="n">
        <f aca="false">180/PI()*ACOS((2*$C$3*($F$1-P26)+2*$F$1^2-2*$F$1*P26+P26^2)/(2*$F$1*($C$3+$F$1-P26)))</f>
        <v>68.0489611248588</v>
      </c>
      <c r="R26" s="88" t="n">
        <f aca="false">R25+0.1</f>
        <v>20.3</v>
      </c>
      <c r="S26" s="58" t="n">
        <f aca="false">180/PI()*ACOS((2*$C$3*($F$1-R26)+2*$F$1^2-2*$F$1*R26+R26^2)/(2*$F$1*($C$3+$F$1-R26)))</f>
        <v>80.0191181014911</v>
      </c>
      <c r="T26" s="88" t="n">
        <f aca="false">T25+0.1</f>
        <v>24.9000000000001</v>
      </c>
      <c r="U26" s="58" t="n">
        <f aca="false">180/PI()*ACOS((2*$C$3*($F$1-T26)+2*$F$1^2-2*$F$1*T26+T26^2)/(2*$F$1*($C$3+$F$1-T26)))</f>
        <v>92.1267313513209</v>
      </c>
    </row>
    <row r="27" customFormat="false" ht="12.8" hidden="false" customHeight="false" outlineLevel="0" collapsed="false">
      <c r="A27" s="87" t="n">
        <v>20</v>
      </c>
      <c r="B27" s="11" t="n">
        <f aca="false">$C$3+$F$1-SQRT($C$3^2-$F$1^2*SIN(A27*PI()/180)^2)-$F$1*COS(A27*PI()/180)</f>
        <v>1.59751711971076</v>
      </c>
      <c r="C27" s="87" t="n">
        <v>65</v>
      </c>
      <c r="D27" s="58" t="n">
        <f aca="false">$F$1*(1-COS(RADIANS(C27)))+$C$3*(1-SQRT(1-$F$1/$C$3^2*SIN(RADIANS(C27))^2))</f>
        <v>12.5118718340507</v>
      </c>
      <c r="E27" s="87" t="n">
        <v>110</v>
      </c>
      <c r="F27" s="58" t="n">
        <f aca="false">$F$1*(1-COS(RADIANS(E27)))+$C$3*(1-SQRT(1-$F$1/$C$3^2*SIN(RADIANS(E27))^2))</f>
        <v>28.958967054741</v>
      </c>
      <c r="G27" s="87" t="n">
        <v>155</v>
      </c>
      <c r="H27" s="11" t="n">
        <f aca="false">$C$3+$F$1-SQRT($C$3^2-$F$1^2*SIN(G27*PI()/180)^2)-$F$1*COS(G27*PI()/180)</f>
        <v>41.4454628185132</v>
      </c>
      <c r="J27" s="88" t="n">
        <f aca="false">J26+0.1</f>
        <v>2</v>
      </c>
      <c r="K27" s="58" t="n">
        <f aca="false">180/PI()*ACOS((2*$C$3*($F$1-J27)+2*$F$1^2-2*$F$1*J27+J27^2)/(2*$F$1*($C$3+$F$1-J27)))</f>
        <v>22.4231398066592</v>
      </c>
      <c r="L27" s="88" t="n">
        <f aca="false">L26+0.1</f>
        <v>6.59999999999999</v>
      </c>
      <c r="M27" s="58" t="n">
        <f aca="false">180/PI()*ACOS((2*$C$3*($F$1-L27)+2*$F$1^2-2*$F$1*L27+L27^2)/(2*$F$1*($C$3+$F$1-L27)))</f>
        <v>41.7305581465131</v>
      </c>
      <c r="N27" s="88" t="n">
        <f aca="false">N26+0.1</f>
        <v>11.2</v>
      </c>
      <c r="O27" s="58" t="n">
        <f aca="false">180/PI()*ACOS((2*$C$3*($F$1-N27)+2*$F$1^2-2*$F$1*N27+N27^2)/(2*$F$1*($C$3+$F$1-N27)))</f>
        <v>55.8300213655595</v>
      </c>
      <c r="P27" s="88" t="n">
        <f aca="false">P26+0.1</f>
        <v>15.8</v>
      </c>
      <c r="Q27" s="58" t="n">
        <f aca="false">180/PI()*ACOS((2*$C$3*($F$1-P27)+2*$F$1^2-2*$F$1*P27+P27^2)/(2*$F$1*($C$3+$F$1-P27)))</f>
        <v>68.3120608513906</v>
      </c>
      <c r="R27" s="88" t="n">
        <f aca="false">R26+0.1</f>
        <v>20.4</v>
      </c>
      <c r="S27" s="58" t="n">
        <f aca="false">180/PI()*ACOS((2*$C$3*($F$1-R27)+2*$F$1^2-2*$F$1*R27+R27^2)/(2*$F$1*($C$3+$F$1-R27)))</f>
        <v>80.2786830474658</v>
      </c>
      <c r="T27" s="88" t="n">
        <f aca="false">T26+0.1</f>
        <v>25.0000000000001</v>
      </c>
      <c r="U27" s="58" t="n">
        <f aca="false">180/PI()*ACOS((2*$C$3*($F$1-T27)+2*$F$1^2-2*$F$1*T27+T27^2)/(2*$F$1*($C$3+$F$1-T27)))</f>
        <v>92.3960454611487</v>
      </c>
    </row>
    <row r="28" customFormat="false" ht="12.8" hidden="false" customHeight="false" outlineLevel="0" collapsed="false">
      <c r="A28" s="87" t="n">
        <v>21</v>
      </c>
      <c r="B28" s="11" t="n">
        <f aca="false">$C$3+$F$1-SQRT($C$3^2-$F$1^2*SIN(A28*PI()/180)^2)-$F$1*COS(A28*PI()/180)</f>
        <v>1.7584365344718</v>
      </c>
      <c r="C28" s="87" t="n">
        <v>66</v>
      </c>
      <c r="D28" s="58" t="n">
        <f aca="false">$F$1*(1-COS(RADIANS(C28)))+$C$3*(1-SQRT(1-$F$1/$C$3^2*SIN(RADIANS(C28))^2))</f>
        <v>12.8549016292999</v>
      </c>
      <c r="E28" s="87" t="n">
        <v>111</v>
      </c>
      <c r="F28" s="58" t="n">
        <f aca="false">$F$1*(1-COS(RADIANS(E28)))+$C$3*(1-SQRT(1-$F$1/$C$3^2*SIN(RADIANS(E28))^2))</f>
        <v>29.3090756772881</v>
      </c>
      <c r="G28" s="87" t="n">
        <v>156</v>
      </c>
      <c r="H28" s="11" t="n">
        <f aca="false">$C$3+$F$1-SQRT($C$3^2-$F$1^2*SIN(G28*PI()/180)^2)-$F$1*COS(G28*PI()/180)</f>
        <v>41.5670803358714</v>
      </c>
      <c r="J28" s="88" t="n">
        <f aca="false">J27+0.1</f>
        <v>2.1</v>
      </c>
      <c r="K28" s="58" t="n">
        <f aca="false">180/PI()*ACOS((2*$C$3*($F$1-J28)+2*$F$1^2-2*$F$1*J28+J28^2)/(2*$F$1*($C$3+$F$1-J28)))</f>
        <v>22.9884304593554</v>
      </c>
      <c r="L28" s="88" t="n">
        <f aca="false">L27+0.1</f>
        <v>6.69999999999999</v>
      </c>
      <c r="M28" s="58" t="n">
        <f aca="false">180/PI()*ACOS((2*$C$3*($F$1-L28)+2*$F$1^2-2*$F$1*L28+L28^2)/(2*$F$1*($C$3+$F$1-L28)))</f>
        <v>42.0686977605894</v>
      </c>
      <c r="N28" s="88" t="n">
        <f aca="false">N27+0.1</f>
        <v>11.3</v>
      </c>
      <c r="O28" s="58" t="n">
        <f aca="false">180/PI()*ACOS((2*$C$3*($F$1-N28)+2*$F$1^2-2*$F$1*N28+N28^2)/(2*$F$1*($C$3+$F$1-N28)))</f>
        <v>56.1129856264108</v>
      </c>
      <c r="P28" s="88" t="n">
        <f aca="false">P27+0.1</f>
        <v>15.9</v>
      </c>
      <c r="Q28" s="58" t="n">
        <f aca="false">180/PI()*ACOS((2*$C$3*($F$1-P28)+2*$F$1^2-2*$F$1*P28+P28^2)/(2*$F$1*($C$3+$F$1-P28)))</f>
        <v>68.5749304322755</v>
      </c>
      <c r="R28" s="88" t="n">
        <f aca="false">R27+0.1</f>
        <v>20.5</v>
      </c>
      <c r="S28" s="58" t="n">
        <f aca="false">180/PI()*ACOS((2*$C$3*($F$1-R28)+2*$F$1^2-2*$F$1*R28+R28^2)/(2*$F$1*($C$3+$F$1-R28)))</f>
        <v>80.5383196231625</v>
      </c>
      <c r="T28" s="88" t="n">
        <f aca="false">T27+0.1</f>
        <v>25.1000000000001</v>
      </c>
      <c r="U28" s="58" t="n">
        <f aca="false">180/PI()*ACOS((2*$C$3*($F$1-T28)+2*$F$1^2-2*$F$1*T28+T28^2)/(2*$F$1*($C$3+$F$1-T28)))</f>
        <v>92.665727377867</v>
      </c>
    </row>
    <row r="29" customFormat="false" ht="12.8" hidden="false" customHeight="false" outlineLevel="0" collapsed="false">
      <c r="A29" s="87" t="n">
        <v>22</v>
      </c>
      <c r="B29" s="11" t="n">
        <f aca="false">$C$3+$F$1-SQRT($C$3^2-$F$1^2*SIN(A29*PI()/180)^2)-$F$1*COS(A29*PI()/180)</f>
        <v>1.92664702561207</v>
      </c>
      <c r="C29" s="87" t="n">
        <v>67</v>
      </c>
      <c r="D29" s="58" t="n">
        <f aca="false">$F$1*(1-COS(RADIANS(C29)))+$C$3*(1-SQRT(1-$F$1/$C$3^2*SIN(RADIANS(C29))^2))</f>
        <v>13.2005464720997</v>
      </c>
      <c r="E29" s="87" t="n">
        <v>112</v>
      </c>
      <c r="F29" s="58" t="n">
        <f aca="false">$F$1*(1-COS(RADIANS(E29)))+$C$3*(1-SQRT(1-$F$1/$C$3^2*SIN(RADIANS(E29))^2))</f>
        <v>29.6567831954227</v>
      </c>
      <c r="G29" s="87" t="n">
        <v>157</v>
      </c>
      <c r="H29" s="11" t="n">
        <f aca="false">$C$3+$F$1-SQRT($C$3^2-$F$1^2*SIN(G29*PI()/180)^2)-$F$1*COS(G29*PI()/180)</f>
        <v>41.6837792051724</v>
      </c>
      <c r="J29" s="88" t="n">
        <f aca="false">J28+0.1</f>
        <v>2.2</v>
      </c>
      <c r="K29" s="58" t="n">
        <f aca="false">180/PI()*ACOS((2*$C$3*($F$1-J29)+2*$F$1^2-2*$F$1*J29+J29^2)/(2*$F$1*($C$3+$F$1-J29)))</f>
        <v>23.5412587117685</v>
      </c>
      <c r="L29" s="88" t="n">
        <f aca="false">L28+0.1</f>
        <v>6.79999999999999</v>
      </c>
      <c r="M29" s="58" t="n">
        <f aca="false">180/PI()*ACOS((2*$C$3*($F$1-L29)+2*$F$1^2-2*$F$1*L29+L29^2)/(2*$F$1*($C$3+$F$1-L29)))</f>
        <v>42.4049029025413</v>
      </c>
      <c r="N29" s="88" t="n">
        <f aca="false">N28+0.1</f>
        <v>11.4</v>
      </c>
      <c r="O29" s="58" t="n">
        <f aca="false">180/PI()*ACOS((2*$C$3*($F$1-N29)+2*$F$1^2-2*$F$1*N29+N29^2)/(2*$F$1*($C$3+$F$1-N29)))</f>
        <v>56.3952573011084</v>
      </c>
      <c r="P29" s="88" t="n">
        <f aca="false">P28+0.1</f>
        <v>16</v>
      </c>
      <c r="Q29" s="58" t="n">
        <f aca="false">180/PI()*ACOS((2*$C$3*($F$1-P29)+2*$F$1^2-2*$F$1*P29+P29^2)/(2*$F$1*($C$3+$F$1-P29)))</f>
        <v>68.8375774161231</v>
      </c>
      <c r="R29" s="88" t="n">
        <f aca="false">R28+0.1</f>
        <v>20.6</v>
      </c>
      <c r="S29" s="58" t="n">
        <f aca="false">180/PI()*ACOS((2*$C$3*($F$1-R29)+2*$F$1^2-2*$F$1*R29+R29^2)/(2*$F$1*($C$3+$F$1-R29)))</f>
        <v>80.7980338898157</v>
      </c>
      <c r="T29" s="88" t="n">
        <f aca="false">T28+0.1</f>
        <v>25.2000000000001</v>
      </c>
      <c r="U29" s="58" t="n">
        <f aca="false">180/PI()*ACOS((2*$C$3*($F$1-T29)+2*$F$1^2-2*$F$1*T29+T29^2)/(2*$F$1*($C$3+$F$1-T29)))</f>
        <v>92.935784402419</v>
      </c>
    </row>
    <row r="30" customFormat="false" ht="12.8" hidden="false" customHeight="false" outlineLevel="0" collapsed="false">
      <c r="A30" s="87" t="n">
        <v>23</v>
      </c>
      <c r="B30" s="11" t="n">
        <f aca="false">$C$3+$F$1-SQRT($C$3^2-$F$1^2*SIN(A30*PI()/180)^2)-$F$1*COS(A30*PI()/180)</f>
        <v>2.10207050671744</v>
      </c>
      <c r="C30" s="87" t="n">
        <v>68</v>
      </c>
      <c r="D30" s="58" t="n">
        <f aca="false">$F$1*(1-COS(RADIANS(C30)))+$C$3*(1-SQRT(1-$F$1/$C$3^2*SIN(RADIANS(C30))^2))</f>
        <v>13.5486996785385</v>
      </c>
      <c r="E30" s="87" t="n">
        <v>113</v>
      </c>
      <c r="F30" s="58" t="n">
        <f aca="false">$F$1*(1-COS(RADIANS(E30)))+$C$3*(1-SQRT(1-$F$1/$C$3^2*SIN(RADIANS(E30))^2))</f>
        <v>30.0019849971385</v>
      </c>
      <c r="G30" s="87" t="n">
        <v>158</v>
      </c>
      <c r="H30" s="11" t="n">
        <f aca="false">$C$3+$F$1-SQRT($C$3^2-$F$1^2*SIN(G30*PI()/180)^2)-$F$1*COS(G30*PI()/180)</f>
        <v>41.7955527719839</v>
      </c>
      <c r="J30" s="88" t="n">
        <f aca="false">J29+0.1</f>
        <v>2.3</v>
      </c>
      <c r="K30" s="58" t="n">
        <f aca="false">180/PI()*ACOS((2*$C$3*($F$1-J30)+2*$F$1^2-2*$F$1*J30+J30^2)/(2*$F$1*($C$3+$F$1-J30)))</f>
        <v>24.082487616944</v>
      </c>
      <c r="L30" s="88" t="n">
        <f aca="false">L29+0.1</f>
        <v>6.89999999999999</v>
      </c>
      <c r="M30" s="58" t="n">
        <f aca="false">180/PI()*ACOS((2*$C$3*($F$1-L30)+2*$F$1^2-2*$F$1*L30+L30^2)/(2*$F$1*($C$3+$F$1-L30)))</f>
        <v>42.7392229359727</v>
      </c>
      <c r="N30" s="88" t="n">
        <f aca="false">N29+0.1</f>
        <v>11.5</v>
      </c>
      <c r="O30" s="58" t="n">
        <f aca="false">180/PI()*ACOS((2*$C$3*($F$1-N30)+2*$F$1^2-2*$F$1*N30+N30^2)/(2*$F$1*($C$3+$F$1-N30)))</f>
        <v>56.6768507388608</v>
      </c>
      <c r="P30" s="88" t="n">
        <f aca="false">P29+0.1</f>
        <v>16.1</v>
      </c>
      <c r="Q30" s="58" t="n">
        <f aca="false">180/PI()*ACOS((2*$C$3*($F$1-P30)+2*$F$1^2-2*$F$1*P30+P30^2)/(2*$F$1*($C$3+$F$1-P30)))</f>
        <v>69.1000092815781</v>
      </c>
      <c r="R30" s="88" t="n">
        <f aca="false">R29+0.1</f>
        <v>20.7</v>
      </c>
      <c r="S30" s="58" t="n">
        <f aca="false">180/PI()*ACOS((2*$C$3*($F$1-R30)+2*$F$1^2-2*$F$1*R30+R30^2)/(2*$F$1*($C$3+$F$1-R30)))</f>
        <v>81.0578319078677</v>
      </c>
      <c r="T30" s="88" t="n">
        <f aca="false">T29+0.1</f>
        <v>25.3000000000001</v>
      </c>
      <c r="U30" s="58" t="n">
        <f aca="false">180/PI()*ACOS((2*$C$3*($F$1-T30)+2*$F$1^2-2*$F$1*T30+T30^2)/(2*$F$1*($C$3+$F$1-T30)))</f>
        <v>93.2062238962218</v>
      </c>
    </row>
    <row r="31" customFormat="false" ht="12.8" hidden="false" customHeight="false" outlineLevel="0" collapsed="false">
      <c r="A31" s="87" t="n">
        <v>24</v>
      </c>
      <c r="B31" s="11" t="n">
        <f aca="false">$C$3+$F$1-SQRT($C$3^2-$F$1^2*SIN(A31*PI()/180)^2)-$F$1*COS(A31*PI()/180)</f>
        <v>2.28462565723954</v>
      </c>
      <c r="C31" s="87" t="n">
        <v>69</v>
      </c>
      <c r="D31" s="58" t="n">
        <f aca="false">$F$1*(1-COS(RADIANS(C31)))+$C$3*(1-SQRT(1-$F$1/$C$3^2*SIN(RADIANS(C31))^2))</f>
        <v>13.8992538468402</v>
      </c>
      <c r="E31" s="87" t="n">
        <v>114</v>
      </c>
      <c r="F31" s="58" t="n">
        <f aca="false">$F$1*(1-COS(RADIANS(E31)))+$C$3*(1-SQRT(1-$F$1/$C$3^2*SIN(RADIANS(E31))^2))</f>
        <v>30.3445772815593</v>
      </c>
      <c r="G31" s="87" t="n">
        <v>159</v>
      </c>
      <c r="H31" s="11" t="n">
        <f aca="false">$C$3+$F$1-SQRT($C$3^2-$F$1^2*SIN(G31*PI()/180)^2)-$F$1*COS(G31*PI()/180)</f>
        <v>41.9023948738515</v>
      </c>
      <c r="J31" s="88" t="n">
        <f aca="false">J30+0.1</f>
        <v>2.4</v>
      </c>
      <c r="K31" s="58" t="n">
        <f aca="false">180/PI()*ACOS((2*$C$3*($F$1-J31)+2*$F$1^2-2*$F$1*J31+J31^2)/(2*$F$1*($C$3+$F$1-J31)))</f>
        <v>24.6128871029756</v>
      </c>
      <c r="L31" s="88" t="n">
        <f aca="false">L30+0.1</f>
        <v>6.99999999999999</v>
      </c>
      <c r="M31" s="58" t="n">
        <f aca="false">180/PI()*ACOS((2*$C$3*($F$1-L31)+2*$F$1^2-2*$F$1*L31+L31^2)/(2*$F$1*($C$3+$F$1-L31)))</f>
        <v>43.0717054670108</v>
      </c>
      <c r="N31" s="88" t="n">
        <f aca="false">N30+0.1</f>
        <v>11.6</v>
      </c>
      <c r="O31" s="58" t="n">
        <f aca="false">180/PI()*ACOS((2*$C$3*($F$1-N31)+2*$F$1^2-2*$F$1*N31+N31^2)/(2*$F$1*($C$3+$F$1-N31)))</f>
        <v>56.9577800136764</v>
      </c>
      <c r="P31" s="88" t="n">
        <f aca="false">P30+0.1</f>
        <v>16.2</v>
      </c>
      <c r="Q31" s="58" t="n">
        <f aca="false">180/PI()*ACOS((2*$C$3*($F$1-P31)+2*$F$1^2-2*$F$1*P31+P31^2)/(2*$F$1*($C$3+$F$1-P31)))</f>
        <v>69.3622334394952</v>
      </c>
      <c r="R31" s="88" t="n">
        <f aca="false">R30+0.1</f>
        <v>20.8</v>
      </c>
      <c r="S31" s="58" t="n">
        <f aca="false">180/PI()*ACOS((2*$C$3*($F$1-R31)+2*$F$1^2-2*$F$1*R31+R31^2)/(2*$F$1*($C$3+$F$1-R31)))</f>
        <v>81.3177197381334</v>
      </c>
      <c r="T31" s="88" t="n">
        <f aca="false">T30+0.1</f>
        <v>25.4000000000001</v>
      </c>
      <c r="U31" s="58" t="n">
        <f aca="false">180/PI()*ACOS((2*$C$3*($F$1-T31)+2*$F$1^2-2*$F$1*T31+T31^2)/(2*$F$1*($C$3+$F$1-T31)))</f>
        <v>93.4770532829513</v>
      </c>
    </row>
    <row r="32" customFormat="false" ht="12.8" hidden="false" customHeight="false" outlineLevel="0" collapsed="false">
      <c r="A32" s="87" t="n">
        <v>25</v>
      </c>
      <c r="B32" s="11" t="n">
        <f aca="false">$C$3+$F$1-SQRT($C$3^2-$F$1^2*SIN(A32*PI()/180)^2)-$F$1*COS(A32*PI()/180)</f>
        <v>2.47422797593729</v>
      </c>
      <c r="C32" s="87" t="n">
        <v>70</v>
      </c>
      <c r="D32" s="58" t="n">
        <f aca="false">$F$1*(1-COS(RADIANS(C32)))+$C$3*(1-SQRT(1-$F$1/$C$3^2*SIN(RADIANS(C32))^2))</f>
        <v>14.2521008917372</v>
      </c>
      <c r="E32" s="87" t="n">
        <v>115</v>
      </c>
      <c r="F32" s="58" t="n">
        <f aca="false">$F$1*(1-COS(RADIANS(E32)))+$C$3*(1-SQRT(1-$F$1/$C$3^2*SIN(RADIANS(E32))^2))</f>
        <v>30.6844570889007</v>
      </c>
      <c r="G32" s="87" t="n">
        <v>160</v>
      </c>
      <c r="H32" s="11" t="n">
        <f aca="false">$C$3+$F$1-SQRT($C$3^2-$F$1^2*SIN(G32*PI()/180)^2)-$F$1*COS(G32*PI()/180)</f>
        <v>42.0042998135048</v>
      </c>
      <c r="J32" s="88" t="n">
        <f aca="false">J31+0.1</f>
        <v>2.5</v>
      </c>
      <c r="K32" s="58" t="n">
        <f aca="false">180/PI()*ACOS((2*$C$3*($F$1-J32)+2*$F$1^2-2*$F$1*J32+J32^2)/(2*$F$1*($C$3+$F$1-J32)))</f>
        <v>25.1331474499317</v>
      </c>
      <c r="L32" s="88" t="n">
        <f aca="false">L31+0.1</f>
        <v>7.09999999999999</v>
      </c>
      <c r="M32" s="58" t="n">
        <f aca="false">180/PI()*ACOS((2*$C$3*($F$1-L32)+2*$F$1^2-2*$F$1*L32+L32^2)/(2*$F$1*($C$3+$F$1-L32)))</f>
        <v>43.4023964326852</v>
      </c>
      <c r="N32" s="88" t="n">
        <f aca="false">N31+0.1</f>
        <v>11.7</v>
      </c>
      <c r="O32" s="58" t="n">
        <f aca="false">180/PI()*ACOS((2*$C$3*($F$1-N32)+2*$F$1^2-2*$F$1*N32+N32^2)/(2*$F$1*($C$3+$F$1-N32)))</f>
        <v>57.2380589331558</v>
      </c>
      <c r="P32" s="88" t="n">
        <f aca="false">P31+0.1</f>
        <v>16.3</v>
      </c>
      <c r="Q32" s="58" t="n">
        <f aca="false">180/PI()*ACOS((2*$C$3*($F$1-P32)+2*$F$1^2-2*$F$1*P32+P32^2)/(2*$F$1*($C$3+$F$1-P32)))</f>
        <v>69.6242572350642</v>
      </c>
      <c r="R32" s="88" t="n">
        <f aca="false">R31+0.1</f>
        <v>20.9</v>
      </c>
      <c r="S32" s="58" t="n">
        <f aca="false">180/PI()*ACOS((2*$C$3*($F$1-R32)+2*$F$1^2-2*$F$1*R32+R32^2)/(2*$F$1*($C$3+$F$1-R32)))</f>
        <v>81.5777034429625</v>
      </c>
      <c r="T32" s="88" t="n">
        <f aca="false">T31+0.1</f>
        <v>25.5000000000001</v>
      </c>
      <c r="U32" s="58" t="n">
        <f aca="false">180/PI()*ACOS((2*$C$3*($F$1-T32)+2*$F$1^2-2*$F$1*T32+T32^2)/(2*$F$1*($C$3+$F$1-T32)))</f>
        <v>93.7482800503607</v>
      </c>
    </row>
    <row r="33" customFormat="false" ht="12.8" hidden="false" customHeight="false" outlineLevel="0" collapsed="false">
      <c r="A33" s="87" t="n">
        <v>26</v>
      </c>
      <c r="B33" s="11" t="n">
        <f aca="false">$C$3+$F$1-SQRT($C$3^2-$F$1^2*SIN(A33*PI()/180)^2)-$F$1*COS(A33*PI()/180)</f>
        <v>2.67078983650158</v>
      </c>
      <c r="C33" s="87" t="n">
        <v>71</v>
      </c>
      <c r="D33" s="58" t="n">
        <f aca="false">$F$1*(1-COS(RADIANS(C33)))+$C$3*(1-SQRT(1-$F$1/$C$3^2*SIN(RADIANS(C33))^2))</f>
        <v>14.607132078994</v>
      </c>
      <c r="E33" s="87" t="n">
        <v>116</v>
      </c>
      <c r="F33" s="58" t="n">
        <f aca="false">$F$1*(1-COS(RADIANS(E33)))+$C$3*(1-SQRT(1-$F$1/$C$3^2*SIN(RADIANS(E33))^2))</f>
        <v>31.021522330119</v>
      </c>
      <c r="G33" s="87" t="n">
        <v>161</v>
      </c>
      <c r="H33" s="11" t="n">
        <f aca="false">$C$3+$F$1-SQRT($C$3^2-$F$1^2*SIN(G33*PI()/180)^2)-$F$1*COS(G33*PI()/180)</f>
        <v>42.1012623331486</v>
      </c>
      <c r="J33" s="88" t="n">
        <f aca="false">J32+0.1</f>
        <v>2.6</v>
      </c>
      <c r="K33" s="58" t="n">
        <f aca="false">180/PI()*ACOS((2*$C$3*($F$1-J33)+2*$F$1^2-2*$F$1*J33+J33^2)/(2*$F$1*($C$3+$F$1-J33)))</f>
        <v>25.6438903598987</v>
      </c>
      <c r="L33" s="88" t="n">
        <f aca="false">L32+0.1</f>
        <v>7.19999999999999</v>
      </c>
      <c r="M33" s="58" t="n">
        <f aca="false">180/PI()*ACOS((2*$C$3*($F$1-L33)+2*$F$1^2-2*$F$1*L33+L33^2)/(2*$F$1*($C$3+$F$1-L33)))</f>
        <v>43.7313401837132</v>
      </c>
      <c r="N33" s="88" t="n">
        <f aca="false">N32+0.1</f>
        <v>11.8</v>
      </c>
      <c r="O33" s="58" t="n">
        <f aca="false">180/PI()*ACOS((2*$C$3*($F$1-N33)+2*$F$1^2-2*$F$1*N33+N33^2)/(2*$F$1*($C$3+$F$1-N33)))</f>
        <v>57.5177010469517</v>
      </c>
      <c r="P33" s="88" t="n">
        <f aca="false">P32+0.1</f>
        <v>16.4</v>
      </c>
      <c r="Q33" s="58" t="n">
        <f aca="false">180/PI()*ACOS((2*$C$3*($F$1-P33)+2*$F$1^2-2*$F$1*P33+P33^2)/(2*$F$1*($C$3+$F$1-P33)))</f>
        <v>69.8860879498865</v>
      </c>
      <c r="R33" s="88" t="n">
        <f aca="false">R32+0.1</f>
        <v>21</v>
      </c>
      <c r="S33" s="58" t="n">
        <f aca="false">180/PI()*ACOS((2*$C$3*($F$1-R33)+2*$F$1^2-2*$F$1*R33+R33^2)/(2*$F$1*($C$3+$F$1-R33)))</f>
        <v>81.8377890873998</v>
      </c>
      <c r="T33" s="88" t="n">
        <f aca="false">T32+0.1</f>
        <v>25.6000000000001</v>
      </c>
      <c r="U33" s="58" t="n">
        <f aca="false">180/PI()*ACOS((2*$C$3*($F$1-T33)+2*$F$1^2-2*$F$1*T33+T33^2)/(2*$F$1*($C$3+$F$1-T33)))</f>
        <v>94.0199117521354</v>
      </c>
    </row>
    <row r="34" customFormat="false" ht="12.8" hidden="false" customHeight="false" outlineLevel="0" collapsed="false">
      <c r="A34" s="87" t="n">
        <v>27</v>
      </c>
      <c r="B34" s="11" t="n">
        <f aca="false">$C$3+$F$1-SQRT($C$3^2-$F$1^2*SIN(A34*PI()/180)^2)-$F$1*COS(A34*PI()/180)</f>
        <v>2.87422054533461</v>
      </c>
      <c r="C34" s="87" t="n">
        <v>72</v>
      </c>
      <c r="D34" s="58" t="n">
        <f aca="false">$F$1*(1-COS(RADIANS(C34)))+$C$3*(1-SQRT(1-$F$1/$C$3^2*SIN(RADIANS(C34))^2))</f>
        <v>14.9642380600669</v>
      </c>
      <c r="E34" s="87" t="n">
        <v>117</v>
      </c>
      <c r="F34" s="58" t="n">
        <f aca="false">$F$1*(1-COS(RADIANS(E34)))+$C$3*(1-SQRT(1-$F$1/$C$3^2*SIN(RADIANS(E34))^2))</f>
        <v>31.35567181624</v>
      </c>
      <c r="G34" s="87" t="n">
        <v>162</v>
      </c>
      <c r="H34" s="11" t="n">
        <f aca="false">$C$3+$F$1-SQRT($C$3^2-$F$1^2*SIN(G34*PI()/180)^2)-$F$1*COS(G34*PI()/180)</f>
        <v>42.1932775898533</v>
      </c>
      <c r="J34" s="88" t="n">
        <f aca="false">J33+0.1</f>
        <v>2.7</v>
      </c>
      <c r="K34" s="58" t="n">
        <f aca="false">180/PI()*ACOS((2*$C$3*($F$1-J34)+2*$F$1^2-2*$F$1*J34+J34^2)/(2*$F$1*($C$3+$F$1-J34)))</f>
        <v>26.1456781254094</v>
      </c>
      <c r="L34" s="88" t="n">
        <f aca="false">L33+0.1</f>
        <v>7.29999999999999</v>
      </c>
      <c r="M34" s="58" t="n">
        <f aca="false">180/PI()*ACOS((2*$C$3*($F$1-L34)+2*$F$1^2-2*$F$1*L34+L34^2)/(2*$F$1*($C$3+$F$1-L34)))</f>
        <v>44.0585795621199</v>
      </c>
      <c r="N34" s="88" t="n">
        <f aca="false">N33+0.1</f>
        <v>11.9</v>
      </c>
      <c r="O34" s="58" t="n">
        <f aca="false">180/PI()*ACOS((2*$C$3*($F$1-N34)+2*$F$1^2-2*$F$1*N34+N34^2)/(2*$F$1*($C$3+$F$1-N34)))</f>
        <v>57.7967196549122</v>
      </c>
      <c r="P34" s="88" t="n">
        <f aca="false">P33+0.1</f>
        <v>16.5</v>
      </c>
      <c r="Q34" s="58" t="n">
        <f aca="false">180/PI()*ACOS((2*$C$3*($F$1-P34)+2*$F$1^2-2*$F$1*P34+P34^2)/(2*$F$1*($C$3+$F$1-P34)))</f>
        <v>70.147732804006</v>
      </c>
      <c r="R34" s="88" t="n">
        <f aca="false">R33+0.1</f>
        <v>21.1</v>
      </c>
      <c r="S34" s="58" t="n">
        <f aca="false">180/PI()*ACOS((2*$C$3*($F$1-R34)+2*$F$1^2-2*$F$1*R34+R34^2)/(2*$F$1*($C$3+$F$1-R34)))</f>
        <v>82.0979827403447</v>
      </c>
      <c r="T34" s="88" t="n">
        <f aca="false">T33+0.1</f>
        <v>25.7000000000001</v>
      </c>
      <c r="U34" s="58" t="n">
        <f aca="false">180/PI()*ACOS((2*$C$3*($F$1-T34)+2*$F$1^2-2*$F$1*T34+T34^2)/(2*$F$1*($C$3+$F$1-T34)))</f>
        <v>94.2919560097864</v>
      </c>
    </row>
    <row r="35" customFormat="false" ht="12.8" hidden="false" customHeight="false" outlineLevel="0" collapsed="false">
      <c r="A35" s="87" t="n">
        <v>28</v>
      </c>
      <c r="B35" s="11" t="n">
        <f aca="false">$C$3+$F$1-SQRT($C$3^2-$F$1^2*SIN(A35*PI()/180)^2)-$F$1*COS(A35*PI()/180)</f>
        <v>3.08442640145251</v>
      </c>
      <c r="C35" s="87" t="n">
        <v>73</v>
      </c>
      <c r="D35" s="58" t="n">
        <f aca="false">$F$1*(1-COS(RADIANS(C35)))+$C$3*(1-SQRT(1-$F$1/$C$3^2*SIN(RADIANS(C35))^2))</f>
        <v>15.3233089068892</v>
      </c>
      <c r="E35" s="87" t="n">
        <v>118</v>
      </c>
      <c r="F35" s="58" t="n">
        <f aca="false">$F$1*(1-COS(RADIANS(E35)))+$C$3*(1-SQRT(1-$F$1/$C$3^2*SIN(RADIANS(E35))^2))</f>
        <v>31.6868052873631</v>
      </c>
      <c r="G35" s="87" t="n">
        <v>163</v>
      </c>
      <c r="H35" s="11" t="n">
        <f aca="false">$C$3+$F$1-SQRT($C$3^2-$F$1^2*SIN(G35*PI()/180)^2)-$F$1*COS(G35*PI()/180)</f>
        <v>42.2803411320635</v>
      </c>
      <c r="J35" s="88" t="n">
        <f aca="false">J34+0.1</f>
        <v>2.8</v>
      </c>
      <c r="K35" s="58" t="n">
        <f aca="false">180/PI()*ACOS((2*$C$3*($F$1-J35)+2*$F$1^2-2*$F$1*J35+J35^2)/(2*$F$1*($C$3+$F$1-J35)))</f>
        <v>26.6390212807756</v>
      </c>
      <c r="L35" s="88" t="n">
        <f aca="false">L34+0.1</f>
        <v>7.39999999999999</v>
      </c>
      <c r="M35" s="58" t="n">
        <f aca="false">180/PI()*ACOS((2*$C$3*($F$1-L35)+2*$F$1^2-2*$F$1*L35+L35^2)/(2*$F$1*($C$3+$F$1-L35)))</f>
        <v>44.3841559740797</v>
      </c>
      <c r="N35" s="88" t="n">
        <f aca="false">N34+0.1</f>
        <v>12</v>
      </c>
      <c r="O35" s="58" t="n">
        <f aca="false">180/PI()*ACOS((2*$C$3*($F$1-N35)+2*$F$1^2-2*$F$1*N35+N35^2)/(2*$F$1*($C$3+$F$1-N35)))</f>
        <v>58.0751278149208</v>
      </c>
      <c r="P35" s="88" t="n">
        <f aca="false">P34+0.1</f>
        <v>16.6</v>
      </c>
      <c r="Q35" s="58" t="n">
        <f aca="false">180/PI()*ACOS((2*$C$3*($F$1-P35)+2*$F$1^2-2*$F$1*P35+P35^2)/(2*$F$1*($C$3+$F$1-P35)))</f>
        <v>70.4091989578947</v>
      </c>
      <c r="R35" s="88" t="n">
        <f aca="false">R34+0.1</f>
        <v>21.2</v>
      </c>
      <c r="S35" s="58" t="n">
        <f aca="false">180/PI()*ACOS((2*$C$3*($F$1-R35)+2*$F$1^2-2*$F$1*R35+R35^2)/(2*$F$1*($C$3+$F$1-R35)))</f>
        <v>82.3582904757103</v>
      </c>
      <c r="T35" s="88" t="n">
        <f aca="false">T34+0.1</f>
        <v>25.8000000000001</v>
      </c>
      <c r="U35" s="58" t="n">
        <f aca="false">180/PI()*ACOS((2*$C$3*($F$1-T35)+2*$F$1^2-2*$F$1*T35+T35^2)/(2*$F$1*($C$3+$F$1-T35)))</f>
        <v>94.5644205145815</v>
      </c>
    </row>
    <row r="36" customFormat="false" ht="12.8" hidden="false" customHeight="false" outlineLevel="0" collapsed="false">
      <c r="A36" s="87" t="n">
        <v>29</v>
      </c>
      <c r="B36" s="11" t="n">
        <f aca="false">$C$3+$F$1-SQRT($C$3^2-$F$1^2*SIN(A36*PI()/180)^2)-$F$1*COS(A36*PI()/180)</f>
        <v>3.30131075847873</v>
      </c>
      <c r="C36" s="87" t="n">
        <v>74</v>
      </c>
      <c r="D36" s="58" t="n">
        <f aca="false">$F$1*(1-COS(RADIANS(C36)))+$C$3*(1-SQRT(1-$F$1/$C$3^2*SIN(RADIANS(C36))^2))</f>
        <v>15.684234146769</v>
      </c>
      <c r="E36" s="87" t="n">
        <v>119</v>
      </c>
      <c r="F36" s="58" t="n">
        <f aca="false">$F$1*(1-COS(RADIANS(E36)))+$C$3*(1-SQRT(1-$F$1/$C$3^2*SIN(RADIANS(E36))^2))</f>
        <v>32.0148234413316</v>
      </c>
      <c r="G36" s="87" t="n">
        <v>164</v>
      </c>
      <c r="H36" s="11" t="n">
        <f aca="false">$C$3+$F$1-SQRT($C$3^2-$F$1^2*SIN(G36*PI()/180)^2)-$F$1*COS(G36*PI()/180)</f>
        <v>42.3624488772376</v>
      </c>
      <c r="J36" s="88" t="n">
        <f aca="false">J35+0.1</f>
        <v>2.9</v>
      </c>
      <c r="K36" s="58" t="n">
        <f aca="false">180/PI()*ACOS((2*$C$3*($F$1-J36)+2*$F$1^2-2*$F$1*J36+J36^2)/(2*$F$1*($C$3+$F$1-J36)))</f>
        <v>27.1243850322143</v>
      </c>
      <c r="L36" s="88" t="n">
        <f aca="false">L35+0.1</f>
        <v>7.49999999999999</v>
      </c>
      <c r="M36" s="58" t="n">
        <f aca="false">180/PI()*ACOS((2*$C$3*($F$1-L36)+2*$F$1^2-2*$F$1*L36+L36^2)/(2*$F$1*($C$3+$F$1-L36)))</f>
        <v>44.7081094583364</v>
      </c>
      <c r="N36" s="88" t="n">
        <f aca="false">N35+0.1</f>
        <v>12.1</v>
      </c>
      <c r="O36" s="58" t="n">
        <f aca="false">180/PI()*ACOS((2*$C$3*($F$1-N36)+2*$F$1^2-2*$F$1*N36+N36^2)/(2*$F$1*($C$3+$F$1-N36)))</f>
        <v>58.3529383504496</v>
      </c>
      <c r="P36" s="88" t="n">
        <f aca="false">P35+0.1</f>
        <v>16.7</v>
      </c>
      <c r="Q36" s="58" t="n">
        <f aca="false">180/PI()*ACOS((2*$C$3*($F$1-P36)+2*$F$1^2-2*$F$1*P36+P36^2)/(2*$F$1*($C$3+$F$1-P36)))</f>
        <v>70.6704935143963</v>
      </c>
      <c r="R36" s="88" t="n">
        <f aca="false">R35+0.1</f>
        <v>21.3</v>
      </c>
      <c r="S36" s="58" t="n">
        <f aca="false">180/PI()*ACOS((2*$C$3*($F$1-R36)+2*$F$1^2-2*$F$1*R36+R36^2)/(2*$F$1*($C$3+$F$1-R36)))</f>
        <v>82.6187183735832</v>
      </c>
      <c r="T36" s="88" t="n">
        <f aca="false">T35+0.1</f>
        <v>25.9000000000001</v>
      </c>
      <c r="U36" s="58" t="n">
        <f aca="false">180/PI()*ACOS((2*$C$3*($F$1-T36)+2*$F$1^2-2*$F$1*T36+T36^2)/(2*$F$1*($C$3+$F$1-T36)))</f>
        <v>94.8373130295179</v>
      </c>
    </row>
    <row r="37" customFormat="false" ht="12.8" hidden="false" customHeight="false" outlineLevel="0" collapsed="false">
      <c r="A37" s="87" t="n">
        <v>30</v>
      </c>
      <c r="B37" s="11" t="n">
        <f aca="false">$C$3+$F$1-SQRT($C$3^2-$F$1^2*SIN(A37*PI()/180)^2)-$F$1*COS(A37*PI()/180)</f>
        <v>3.52477408869239</v>
      </c>
      <c r="C37" s="87" t="n">
        <v>75</v>
      </c>
      <c r="D37" s="58" t="n">
        <f aca="false">$F$1*(1-COS(RADIANS(C37)))+$C$3*(1-SQRT(1-$F$1/$C$3^2*SIN(RADIANS(C37))^2))</f>
        <v>16.0469027973869</v>
      </c>
      <c r="E37" s="87" t="n">
        <v>120</v>
      </c>
      <c r="F37" s="58" t="n">
        <f aca="false">$F$1*(1-COS(RADIANS(E37)))+$C$3*(1-SQRT(1-$F$1/$C$3^2*SIN(RADIANS(E37))^2))</f>
        <v>32.3396279620644</v>
      </c>
      <c r="G37" s="87" t="n">
        <v>165</v>
      </c>
      <c r="H37" s="11" t="n">
        <f aca="false">$C$3+$F$1-SQRT($C$3^2-$F$1^2*SIN(G37*PI()/180)^2)-$F$1*COS(G37*PI()/180)</f>
        <v>42.439597090632</v>
      </c>
      <c r="J37" s="88" t="n">
        <f aca="false">J36+0.1</f>
        <v>3</v>
      </c>
      <c r="K37" s="58" t="n">
        <f aca="false">180/PI()*ACOS((2*$C$3*($F$1-J37)+2*$F$1^2-2*$F$1*J37+J37^2)/(2*$F$1*($C$3+$F$1-J37)))</f>
        <v>27.6021946967938</v>
      </c>
      <c r="L37" s="88" t="n">
        <f aca="false">L36+0.1</f>
        <v>7.59999999999999</v>
      </c>
      <c r="M37" s="58" t="n">
        <f aca="false">180/PI()*ACOS((2*$C$3*($F$1-L37)+2*$F$1^2-2*$F$1*L37+L37^2)/(2*$F$1*($C$3+$F$1-L37)))</f>
        <v>45.0304787505228</v>
      </c>
      <c r="N37" s="88" t="n">
        <f aca="false">N36+0.1</f>
        <v>12.2</v>
      </c>
      <c r="O37" s="58" t="n">
        <f aca="false">180/PI()*ACOS((2*$C$3*($F$1-N37)+2*$F$1^2-2*$F$1*N37+N37^2)/(2*$F$1*($C$3+$F$1-N37)))</f>
        <v>58.6301638578364</v>
      </c>
      <c r="P37" s="88" t="n">
        <f aca="false">P36+0.1</f>
        <v>16.8</v>
      </c>
      <c r="Q37" s="58" t="n">
        <f aca="false">180/PI()*ACOS((2*$C$3*($F$1-P37)+2*$F$1^2-2*$F$1*P37+P37^2)/(2*$F$1*($C$3+$F$1-P37)))</f>
        <v>70.9316235206281</v>
      </c>
      <c r="R37" s="88" t="n">
        <f aca="false">R36+0.1</f>
        <v>21.4</v>
      </c>
      <c r="S37" s="58" t="n">
        <f aca="false">180/PI()*ACOS((2*$C$3*($F$1-R37)+2*$F$1^2-2*$F$1*R37+R37^2)/(2*$F$1*($C$3+$F$1-R37)))</f>
        <v>82.879272521383</v>
      </c>
      <c r="T37" s="88" t="n">
        <f aca="false">T36+0.1</f>
        <v>26.0000000000001</v>
      </c>
      <c r="U37" s="58" t="n">
        <f aca="false">180/PI()*ACOS((2*$C$3*($F$1-T37)+2*$F$1^2-2*$F$1*T37+T37^2)/(2*$F$1*($C$3+$F$1-T37)))</f>
        <v>95.1106413913363</v>
      </c>
    </row>
    <row r="38" customFormat="false" ht="12.8" hidden="false" customHeight="false" outlineLevel="0" collapsed="false">
      <c r="A38" s="87" t="n">
        <v>31</v>
      </c>
      <c r="B38" s="11" t="n">
        <f aca="false">$C$3+$F$1-SQRT($C$3^2-$F$1^2*SIN(A38*PI()/180)^2)-$F$1*COS(A38*PI()/180)</f>
        <v>3.7547140490948</v>
      </c>
      <c r="C38" s="87" t="n">
        <v>76</v>
      </c>
      <c r="D38" s="58" t="n">
        <f aca="false">$F$1*(1-COS(RADIANS(C38)))+$C$3*(1-SQRT(1-$F$1/$C$3^2*SIN(RADIANS(C38))^2))</f>
        <v>16.4112034018805</v>
      </c>
      <c r="E38" s="87" t="n">
        <v>121</v>
      </c>
      <c r="F38" s="58" t="n">
        <f aca="false">$F$1*(1-COS(RADIANS(E38)))+$C$3*(1-SQRT(1-$F$1/$C$3^2*SIN(RADIANS(E38))^2))</f>
        <v>32.6611215475422</v>
      </c>
      <c r="G38" s="87" t="n">
        <v>166</v>
      </c>
      <c r="H38" s="11" t="n">
        <f aca="false">$C$3+$F$1-SQRT($C$3^2-$F$1^2*SIN(G38*PI()/180)^2)-$F$1*COS(G38*PI()/180)</f>
        <v>42.5117823652426</v>
      </c>
      <c r="J38" s="88" t="n">
        <f aca="false">J37+0.1</f>
        <v>3.1</v>
      </c>
      <c r="K38" s="58" t="n">
        <f aca="false">180/PI()*ACOS((2*$C$3*($F$1-J38)+2*$F$1^2-2*$F$1*J38+J38^2)/(2*$F$1*($C$3+$F$1-J38)))</f>
        <v>28.0728403307161</v>
      </c>
      <c r="L38" s="88" t="n">
        <f aca="false">L37+0.1</f>
        <v>7.69999999999999</v>
      </c>
      <c r="M38" s="58" t="n">
        <f aca="false">180/PI()*ACOS((2*$C$3*($F$1-L38)+2*$F$1^2-2*$F$1*L38+L38^2)/(2*$F$1*($C$3+$F$1-L38)))</f>
        <v>45.3513013436799</v>
      </c>
      <c r="N38" s="88" t="n">
        <f aca="false">N37+0.1</f>
        <v>12.3</v>
      </c>
      <c r="O38" s="58" t="n">
        <f aca="false">180/PI()*ACOS((2*$C$3*($F$1-N38)+2*$F$1^2-2*$F$1*N38+N38^2)/(2*$F$1*($C$3+$F$1-N38)))</f>
        <v>58.9068167132999</v>
      </c>
      <c r="P38" s="88" t="n">
        <f aca="false">P37+0.1</f>
        <v>16.9</v>
      </c>
      <c r="Q38" s="58" t="n">
        <f aca="false">180/PI()*ACOS((2*$C$3*($F$1-P38)+2*$F$1^2-2*$F$1*P38+P38^2)/(2*$F$1*($C$3+$F$1-P38)))</f>
        <v>71.1925959698433</v>
      </c>
      <c r="R38" s="88" t="n">
        <f aca="false">R37+0.1</f>
        <v>21.5</v>
      </c>
      <c r="S38" s="58" t="n">
        <f aca="false">180/PI()*ACOS((2*$C$3*($F$1-R38)+2*$F$1^2-2*$F$1*R38+R38^2)/(2*$F$1*($C$3+$F$1-R38)))</f>
        <v>83.1399590150247</v>
      </c>
      <c r="T38" s="88" t="n">
        <f aca="false">T37+0.1</f>
        <v>26.1000000000001</v>
      </c>
      <c r="U38" s="58" t="n">
        <f aca="false">180/PI()*ACOS((2*$C$3*($F$1-T38)+2*$F$1^2-2*$F$1*T38+T38^2)/(2*$F$1*($C$3+$F$1-T38)))</f>
        <v>95.3844135125786</v>
      </c>
    </row>
    <row r="39" customFormat="false" ht="12.8" hidden="false" customHeight="false" outlineLevel="0" collapsed="false">
      <c r="A39" s="87" t="n">
        <v>32</v>
      </c>
      <c r="B39" s="11" t="n">
        <f aca="false">$C$3+$F$1-SQRT($C$3^2-$F$1^2*SIN(A39*PI()/180)^2)-$F$1*COS(A39*PI()/180)</f>
        <v>3.99102554945396</v>
      </c>
      <c r="C39" s="87" t="n">
        <v>77</v>
      </c>
      <c r="D39" s="58" t="n">
        <f aca="false">$F$1*(1-COS(RADIANS(C39)))+$C$3*(1-SQRT(1-$F$1/$C$3^2*SIN(RADIANS(C39))^2))</f>
        <v>16.7770240640056</v>
      </c>
      <c r="E39" s="87" t="n">
        <v>122</v>
      </c>
      <c r="F39" s="58" t="n">
        <f aca="false">$F$1*(1-COS(RADIANS(E39)))+$C$3*(1-SQRT(1-$F$1/$C$3^2*SIN(RADIANS(E39))^2))</f>
        <v>32.9792079374431</v>
      </c>
      <c r="G39" s="87" t="n">
        <v>167</v>
      </c>
      <c r="H39" s="11" t="n">
        <f aca="false">$C$3+$F$1-SQRT($C$3^2-$F$1^2*SIN(G39*PI()/180)^2)-$F$1*COS(G39*PI()/180)</f>
        <v>42.5790016029145</v>
      </c>
      <c r="J39" s="88" t="n">
        <f aca="false">J38+0.1</f>
        <v>3.2</v>
      </c>
      <c r="K39" s="58" t="n">
        <f aca="false">180/PI()*ACOS((2*$C$3*($F$1-J39)+2*$F$1^2-2*$F$1*J39+J39^2)/(2*$F$1*($C$3+$F$1-J39)))</f>
        <v>28.5366806898479</v>
      </c>
      <c r="L39" s="88" t="n">
        <f aca="false">L38+0.1</f>
        <v>7.79999999999999</v>
      </c>
      <c r="M39" s="58" t="n">
        <f aca="false">180/PI()*ACOS((2*$C$3*($F$1-L39)+2*$F$1^2-2*$F$1*L39+L39^2)/(2*$F$1*($C$3+$F$1-L39)))</f>
        <v>45.6706135452428</v>
      </c>
      <c r="N39" s="88" t="n">
        <f aca="false">N38+0.1</f>
        <v>12.4</v>
      </c>
      <c r="O39" s="58" t="n">
        <f aca="false">180/PI()*ACOS((2*$C$3*($F$1-N39)+2*$F$1^2-2*$F$1*N39+N39^2)/(2*$F$1*($C$3+$F$1-N39)))</f>
        <v>59.1829090797042</v>
      </c>
      <c r="P39" s="88" t="n">
        <f aca="false">P38+0.1</f>
        <v>17</v>
      </c>
      <c r="Q39" s="58" t="n">
        <f aca="false">180/PI()*ACOS((2*$C$3*($F$1-P39)+2*$F$1^2-2*$F$1*P39+P39^2)/(2*$F$1*($C$3+$F$1-P39)))</f>
        <v>71.4534178032559</v>
      </c>
      <c r="R39" s="88" t="n">
        <f aca="false">R38+0.1</f>
        <v>21.6</v>
      </c>
      <c r="S39" s="58" t="n">
        <f aca="false">180/PI()*ACOS((2*$C$3*($F$1-R39)+2*$F$1^2-2*$F$1*R39+R39^2)/(2*$F$1*($C$3+$F$1-R39)))</f>
        <v>83.4007839600824</v>
      </c>
      <c r="T39" s="88" t="n">
        <f aca="false">T38+0.1</f>
        <v>26.2000000000001</v>
      </c>
      <c r="U39" s="58" t="n">
        <f aca="false">180/PI()*ACOS((2*$C$3*($F$1-T39)+2*$F$1^2-2*$F$1*T39+T39^2)/(2*$F$1*($C$3+$F$1-T39)))</f>
        <v>95.6586373836916</v>
      </c>
    </row>
    <row r="40" customFormat="false" ht="12.8" hidden="false" customHeight="false" outlineLevel="0" collapsed="false">
      <c r="A40" s="87" t="n">
        <v>33</v>
      </c>
      <c r="B40" s="11" t="n">
        <f aca="false">$C$3+$F$1-SQRT($C$3^2-$F$1^2*SIN(A40*PI()/180)^2)-$F$1*COS(A40*PI()/180)</f>
        <v>4.233600822285</v>
      </c>
      <c r="C40" s="87" t="n">
        <v>78</v>
      </c>
      <c r="D40" s="58" t="n">
        <f aca="false">$F$1*(1-COS(RADIANS(C40)))+$C$3*(1-SQRT(1-$F$1/$C$3^2*SIN(RADIANS(C40))^2))</f>
        <v>17.1442524833596</v>
      </c>
      <c r="E40" s="87" t="n">
        <v>123</v>
      </c>
      <c r="F40" s="58" t="n">
        <f aca="false">$F$1*(1-COS(RADIANS(E40)))+$C$3*(1-SQRT(1-$F$1/$C$3^2*SIN(RADIANS(E40))^2))</f>
        <v>33.2937919404195</v>
      </c>
      <c r="G40" s="87" t="n">
        <v>168</v>
      </c>
      <c r="H40" s="11" t="n">
        <f aca="false">$C$3+$F$1-SQRT($C$3^2-$F$1^2*SIN(G40*PI()/180)^2)-$F$1*COS(G40*PI()/180)</f>
        <v>42.6412519966295</v>
      </c>
      <c r="J40" s="88" t="n">
        <f aca="false">J39+0.1</f>
        <v>3.3</v>
      </c>
      <c r="K40" s="58" t="n">
        <f aca="false">180/PI()*ACOS((2*$C$3*($F$1-J40)+2*$F$1^2-2*$F$1*J40+J40^2)/(2*$F$1*($C$3+$F$1-J40)))</f>
        <v>28.9940466365645</v>
      </c>
      <c r="L40" s="88" t="n">
        <f aca="false">L39+0.1</f>
        <v>7.89999999999999</v>
      </c>
      <c r="M40" s="58" t="n">
        <f aca="false">180/PI()*ACOS((2*$C$3*($F$1-L40)+2*$F$1^2-2*$F$1*L40+L40^2)/(2*$F$1*($C$3+$F$1-L40)))</f>
        <v>45.9884505307462</v>
      </c>
      <c r="N40" s="88" t="n">
        <f aca="false">N39+0.1</f>
        <v>12.5</v>
      </c>
      <c r="O40" s="58" t="n">
        <f aca="false">180/PI()*ACOS((2*$C$3*($F$1-N40)+2*$F$1^2-2*$F$1*N40+N40^2)/(2*$F$1*($C$3+$F$1-N40)))</f>
        <v>59.4584529130836</v>
      </c>
      <c r="P40" s="88" t="n">
        <f aca="false">P39+0.1</f>
        <v>17.1</v>
      </c>
      <c r="Q40" s="58" t="n">
        <f aca="false">180/PI()*ACOS((2*$C$3*($F$1-P40)+2*$F$1^2-2*$F$1*P40+P40^2)/(2*$F$1*($C$3+$F$1-P40)))</f>
        <v>71.7140959118282</v>
      </c>
      <c r="R40" s="88" t="n">
        <f aca="false">R39+0.1</f>
        <v>21.7</v>
      </c>
      <c r="S40" s="58" t="n">
        <f aca="false">180/PI()*ACOS((2*$C$3*($F$1-R40)+2*$F$1^2-2*$F$1*R40+R40^2)/(2*$F$1*($C$3+$F$1-R40)))</f>
        <v>83.6617534729555</v>
      </c>
      <c r="T40" s="88" t="n">
        <f aca="false">T39+0.1</f>
        <v>26.3000000000001</v>
      </c>
      <c r="U40" s="58" t="n">
        <f aca="false">180/PI()*ACOS((2*$C$3*($F$1-T40)+2*$F$1^2-2*$F$1*T40+T40^2)/(2*$F$1*($C$3+$F$1-T40)))</f>
        <v>95.9333210751761</v>
      </c>
    </row>
    <row r="41" customFormat="false" ht="12.8" hidden="false" customHeight="false" outlineLevel="0" collapsed="false">
      <c r="A41" s="87" t="n">
        <v>34</v>
      </c>
      <c r="B41" s="11" t="n">
        <f aca="false">$C$3+$F$1-SQRT($C$3^2-$F$1^2*SIN(A41*PI()/180)^2)-$F$1*COS(A41*PI()/180)</f>
        <v>4.48232949472221</v>
      </c>
      <c r="C41" s="87" t="n">
        <v>79</v>
      </c>
      <c r="D41" s="58" t="n">
        <f aca="false">$F$1*(1-COS(RADIANS(C41)))+$C$3*(1-SQRT(1-$F$1/$C$3^2*SIN(RADIANS(C41))^2))</f>
        <v>17.5127759906558</v>
      </c>
      <c r="E41" s="87" t="n">
        <v>124</v>
      </c>
      <c r="F41" s="58" t="n">
        <f aca="false">$F$1*(1-COS(RADIANS(E41)))+$C$3*(1-SQRT(1-$F$1/$C$3^2*SIN(RADIANS(E41))^2))</f>
        <v>33.6047794610134</v>
      </c>
      <c r="G41" s="87" t="n">
        <v>169</v>
      </c>
      <c r="H41" s="11" t="n">
        <f aca="false">$C$3+$F$1-SQRT($C$3^2-$F$1^2*SIN(G41*PI()/180)^2)-$F$1*COS(G41*PI()/180)</f>
        <v>42.6985310139802</v>
      </c>
      <c r="J41" s="88" t="n">
        <f aca="false">J40+0.1</f>
        <v>3.4</v>
      </c>
      <c r="K41" s="58" t="n">
        <f aca="false">180/PI()*ACOS((2*$C$3*($F$1-J41)+2*$F$1^2-2*$F$1*J41+J41^2)/(2*$F$1*($C$3+$F$1-J41)))</f>
        <v>29.4452440846371</v>
      </c>
      <c r="L41" s="88" t="n">
        <f aca="false">L40+0.1</f>
        <v>7.99999999999999</v>
      </c>
      <c r="M41" s="58" t="n">
        <f aca="false">180/PI()*ACOS((2*$C$3*($F$1-L41)+2*$F$1^2-2*$F$1*L41+L41^2)/(2*$F$1*($C$3+$F$1-L41)))</f>
        <v>46.3048463944745</v>
      </c>
      <c r="N41" s="88" t="n">
        <f aca="false">N40+0.1</f>
        <v>12.6</v>
      </c>
      <c r="O41" s="58" t="n">
        <f aca="false">180/PI()*ACOS((2*$C$3*($F$1-N41)+2*$F$1^2-2*$F$1*N41+N41^2)/(2*$F$1*($C$3+$F$1-N41)))</f>
        <v>59.7334599689392</v>
      </c>
      <c r="P41" s="88" t="n">
        <f aca="false">P40+0.1</f>
        <v>17.2</v>
      </c>
      <c r="Q41" s="58" t="n">
        <f aca="false">180/PI()*ACOS((2*$C$3*($F$1-P41)+2*$F$1^2-2*$F$1*P41+P41^2)/(2*$F$1*($C$3+$F$1-P41)))</f>
        <v>71.9746371380236</v>
      </c>
      <c r="R41" s="88" t="n">
        <f aca="false">R40+0.1</f>
        <v>21.8</v>
      </c>
      <c r="S41" s="58" t="n">
        <f aca="false">180/PI()*ACOS((2*$C$3*($F$1-R41)+2*$F$1^2-2*$F$1*R41+R41^2)/(2*$F$1*($C$3+$F$1-R41)))</f>
        <v>83.922873682039</v>
      </c>
      <c r="T41" s="88" t="n">
        <f aca="false">T40+0.1</f>
        <v>26.4000000000001</v>
      </c>
      <c r="U41" s="58" t="n">
        <f aca="false">180/PI()*ACOS((2*$C$3*($F$1-T41)+2*$F$1^2-2*$F$1*T41+T41^2)/(2*$F$1*($C$3+$F$1-T41)))</f>
        <v>96.2084727397862</v>
      </c>
    </row>
    <row r="42" customFormat="false" ht="12.8" hidden="false" customHeight="false" outlineLevel="0" collapsed="false">
      <c r="A42" s="87" t="n">
        <v>35</v>
      </c>
      <c r="B42" s="11" t="n">
        <f aca="false">$C$3+$F$1-SQRT($C$3^2-$F$1^2*SIN(A42*PI()/180)^2)-$F$1*COS(A42*PI()/180)</f>
        <v>4.73709866223508</v>
      </c>
      <c r="C42" s="87" t="n">
        <v>80</v>
      </c>
      <c r="D42" s="58" t="n">
        <f aca="false">$F$1*(1-COS(RADIANS(C42)))+$C$3*(1-SQRT(1-$F$1/$C$3^2*SIN(RADIANS(C42))^2))</f>
        <v>17.8824815830373</v>
      </c>
      <c r="E42" s="87" t="n">
        <v>125</v>
      </c>
      <c r="F42" s="58" t="n">
        <f aca="false">$F$1*(1-COS(RADIANS(E42)))+$C$3*(1-SQRT(1-$F$1/$C$3^2*SIN(RADIANS(E42))^2))</f>
        <v>33.912077526202</v>
      </c>
      <c r="G42" s="87" t="n">
        <v>170</v>
      </c>
      <c r="H42" s="11" t="n">
        <f aca="false">$C$3+$F$1-SQRT($C$3^2-$F$1^2*SIN(G42*PI()/180)^2)-$F$1*COS(G42*PI()/180)</f>
        <v>42.7508363818405</v>
      </c>
      <c r="J42" s="88" t="n">
        <f aca="false">J41+0.1</f>
        <v>3.5</v>
      </c>
      <c r="K42" s="58" t="n">
        <f aca="false">180/PI()*ACOS((2*$C$3*($F$1-J42)+2*$F$1^2-2*$F$1*J42+J42^2)/(2*$F$1*($C$3+$F$1-J42)))</f>
        <v>29.8905565564654</v>
      </c>
      <c r="L42" s="88" t="n">
        <f aca="false">L41+0.1</f>
        <v>8.09999999999999</v>
      </c>
      <c r="M42" s="58" t="n">
        <f aca="false">180/PI()*ACOS((2*$C$3*($F$1-L42)+2*$F$1^2-2*$F$1*L42+L42^2)/(2*$F$1*($C$3+$F$1-L42)))</f>
        <v>46.6198341972685</v>
      </c>
      <c r="N42" s="88" t="n">
        <f aca="false">N41+0.1</f>
        <v>12.7</v>
      </c>
      <c r="O42" s="58" t="n">
        <f aca="false">180/PI()*ACOS((2*$C$3*($F$1-N42)+2*$F$1^2-2*$F$1*N42+N42^2)/(2*$F$1*($C$3+$F$1-N42)))</f>
        <v>60.007941808317</v>
      </c>
      <c r="P42" s="88" t="n">
        <f aca="false">P41+0.1</f>
        <v>17.3</v>
      </c>
      <c r="Q42" s="58" t="n">
        <f aca="false">180/PI()*ACOS((2*$C$3*($F$1-P42)+2*$F$1^2-2*$F$1*P42+P42^2)/(2*$F$1*($C$3+$F$1-P42)))</f>
        <v>72.2350482775261</v>
      </c>
      <c r="R42" s="88" t="n">
        <f aca="false">R41+0.1</f>
        <v>21.9</v>
      </c>
      <c r="S42" s="58" t="n">
        <f aca="false">180/PI()*ACOS((2*$C$3*($F$1-R42)+2*$F$1^2-2*$F$1*R42+R42^2)/(2*$F$1*($C$3+$F$1-R42)))</f>
        <v>84.1841507288976</v>
      </c>
      <c r="T42" s="88" t="n">
        <f aca="false">T41+0.1</f>
        <v>26.5000000000001</v>
      </c>
      <c r="U42" s="58" t="n">
        <f aca="false">180/PI()*ACOS((2*$C$3*($F$1-T42)+2*$F$1^2-2*$F$1*T42+T42^2)/(2*$F$1*($C$3+$F$1-T42)))</f>
        <v>96.4841006147777</v>
      </c>
    </row>
    <row r="43" customFormat="false" ht="12.8" hidden="false" customHeight="false" outlineLevel="0" collapsed="false">
      <c r="A43" s="87" t="n">
        <v>36</v>
      </c>
      <c r="B43" s="11" t="n">
        <f aca="false">$C$3+$F$1-SQRT($C$3^2-$F$1^2*SIN(A43*PI()/180)^2)-$F$1*COS(A43*PI()/180)</f>
        <v>4.99779296413912</v>
      </c>
      <c r="C43" s="87" t="n">
        <v>81</v>
      </c>
      <c r="D43" s="58" t="n">
        <f aca="false">$F$1*(1-COS(RADIANS(C43)))+$C$3*(1-SQRT(1-$F$1/$C$3^2*SIN(RADIANS(C43))^2))</f>
        <v>18.2532559594169</v>
      </c>
      <c r="E43" s="87" t="n">
        <v>126</v>
      </c>
      <c r="F43" s="58" t="n">
        <f aca="false">$F$1*(1-COS(RADIANS(E43)))+$C$3*(1-SQRT(1-$F$1/$C$3^2*SIN(RADIANS(E43))^2))</f>
        <v>34.2155943115695</v>
      </c>
      <c r="G43" s="87" t="n">
        <v>171</v>
      </c>
      <c r="H43" s="11" t="n">
        <f aca="false">$C$3+$F$1-SQRT($C$3^2-$F$1^2*SIN(G43*PI()/180)^2)-$F$1*COS(G43*PI()/180)</f>
        <v>42.7981660722369</v>
      </c>
      <c r="J43" s="88" t="n">
        <f aca="false">J42+0.1</f>
        <v>3.6</v>
      </c>
      <c r="K43" s="58" t="n">
        <f aca="false">180/PI()*ACOS((2*$C$3*($F$1-J43)+2*$F$1^2-2*$F$1*J43+J43^2)/(2*$F$1*($C$3+$F$1-J43)))</f>
        <v>30.3302474132319</v>
      </c>
      <c r="L43" s="88" t="n">
        <f aca="false">L42+0.1</f>
        <v>8.19999999999999</v>
      </c>
      <c r="M43" s="58" t="n">
        <f aca="false">180/PI()*ACOS((2*$C$3*($F$1-L43)+2*$F$1^2-2*$F$1*L43+L43^2)/(2*$F$1*($C$3+$F$1-L43)))</f>
        <v>46.9334460116808</v>
      </c>
      <c r="N43" s="88" t="n">
        <f aca="false">N42+0.1</f>
        <v>12.8</v>
      </c>
      <c r="O43" s="58" t="n">
        <f aca="false">180/PI()*ACOS((2*$C$3*($F$1-N43)+2*$F$1^2-2*$F$1*N43+N43^2)/(2*$F$1*($C$3+$F$1-N43)))</f>
        <v>60.2819098036762</v>
      </c>
      <c r="P43" s="88" t="n">
        <f aca="false">P42+0.1</f>
        <v>17.4</v>
      </c>
      <c r="Q43" s="58" t="n">
        <f aca="false">180/PI()*ACOS((2*$C$3*($F$1-P43)+2*$F$1^2-2*$F$1*P43+P43^2)/(2*$F$1*($C$3+$F$1-P43)))</f>
        <v>72.4953360809264</v>
      </c>
      <c r="R43" s="88" t="n">
        <f aca="false">R42+0.1</f>
        <v>22</v>
      </c>
      <c r="S43" s="58" t="n">
        <f aca="false">180/PI()*ACOS((2*$C$3*($F$1-R43)+2*$F$1^2-2*$F$1*R43+R43^2)/(2*$F$1*($C$3+$F$1-R43)))</f>
        <v>84.445590769444</v>
      </c>
      <c r="T43" s="88" t="n">
        <f aca="false">T42+0.1</f>
        <v>26.6000000000001</v>
      </c>
      <c r="U43" s="58" t="n">
        <f aca="false">180/PI()*ACOS((2*$C$3*($F$1-T43)+2*$F$1^2-2*$F$1*T43+T43^2)/(2*$F$1*($C$3+$F$1-T43)))</f>
        <v>96.7602130242102</v>
      </c>
    </row>
    <row r="44" customFormat="false" ht="12.8" hidden="false" customHeight="false" outlineLevel="0" collapsed="false">
      <c r="A44" s="87" t="n">
        <v>37</v>
      </c>
      <c r="B44" s="11" t="n">
        <f aca="false">$C$3+$F$1-SQRT($C$3^2-$F$1^2*SIN(A44*PI()/180)^2)-$F$1*COS(A44*PI()/180)</f>
        <v>5.2642946608487</v>
      </c>
      <c r="C44" s="87" t="n">
        <v>82</v>
      </c>
      <c r="D44" s="58" t="n">
        <f aca="false">$F$1*(1-COS(RADIANS(C44)))+$C$3*(1-SQRT(1-$F$1/$C$3^2*SIN(RADIANS(C44))^2))</f>
        <v>18.6249855558323</v>
      </c>
      <c r="E44" s="87" t="n">
        <v>127</v>
      </c>
      <c r="F44" s="58" t="n">
        <f aca="false">$F$1*(1-COS(RADIANS(E44)))+$C$3*(1-SQRT(1-$F$1/$C$3^2*SIN(RADIANS(E44))^2))</f>
        <v>34.5152391670996</v>
      </c>
      <c r="G44" s="87" t="n">
        <v>172</v>
      </c>
      <c r="H44" s="11" t="n">
        <f aca="false">$C$3+$F$1-SQRT($C$3^2-$F$1^2*SIN(G44*PI()/180)^2)-$F$1*COS(G44*PI()/180)</f>
        <v>42.84051828943</v>
      </c>
      <c r="J44" s="88" t="n">
        <f aca="false">J43+0.1</f>
        <v>3.7</v>
      </c>
      <c r="K44" s="58" t="n">
        <f aca="false">180/PI()*ACOS((2*$C$3*($F$1-J44)+2*$F$1^2-2*$F$1*J44+J44^2)/(2*$F$1*($C$3+$F$1-J44)))</f>
        <v>30.7645618076804</v>
      </c>
      <c r="L44" s="88" t="n">
        <f aca="false">L43+0.1</f>
        <v>8.29999999999999</v>
      </c>
      <c r="M44" s="58" t="n">
        <f aca="false">180/PI()*ACOS((2*$C$3*($F$1-L44)+2*$F$1^2-2*$F$1*L44+L44^2)/(2*$F$1*($C$3+$F$1-L44)))</f>
        <v>47.2457129646577</v>
      </c>
      <c r="N44" s="88" t="n">
        <f aca="false">N43+0.1</f>
        <v>12.9</v>
      </c>
      <c r="O44" s="58" t="n">
        <f aca="false">180/PI()*ACOS((2*$C$3*($F$1-N44)+2*$F$1^2-2*$F$1*N44+N44^2)/(2*$F$1*($C$3+$F$1-N44)))</f>
        <v>60.5553751445584</v>
      </c>
      <c r="P44" s="88" t="n">
        <f aca="false">P43+0.1</f>
        <v>17.5</v>
      </c>
      <c r="Q44" s="58" t="n">
        <f aca="false">180/PI()*ACOS((2*$C$3*($F$1-P44)+2*$F$1^2-2*$F$1*P44+P44^2)/(2*$F$1*($C$3+$F$1-P44)))</f>
        <v>72.7555072553777</v>
      </c>
      <c r="R44" s="88" t="n">
        <f aca="false">R43+0.1</f>
        <v>22.1</v>
      </c>
      <c r="S44" s="58" t="n">
        <f aca="false">180/PI()*ACOS((2*$C$3*($F$1-R44)+2*$F$1^2-2*$F$1*R44+R44^2)/(2*$F$1*($C$3+$F$1-R44)))</f>
        <v>84.7071999751226</v>
      </c>
      <c r="T44" s="88" t="n">
        <f aca="false">T43+0.1</f>
        <v>26.7000000000001</v>
      </c>
      <c r="U44" s="58" t="n">
        <f aca="false">180/PI()*ACOS((2*$C$3*($F$1-T44)+2*$F$1^2-2*$F$1*T44+T44^2)/(2*$F$1*($C$3+$F$1-T44)))</f>
        <v>97.036818381302</v>
      </c>
    </row>
    <row r="45" customFormat="false" ht="12.8" hidden="false" customHeight="false" outlineLevel="0" collapsed="false">
      <c r="A45" s="87" t="n">
        <v>38</v>
      </c>
      <c r="B45" s="11" t="n">
        <f aca="false">$C$3+$F$1-SQRT($C$3^2-$F$1^2*SIN(A45*PI()/180)^2)-$F$1*COS(A45*PI()/180)</f>
        <v>5.53648371281703</v>
      </c>
      <c r="C45" s="87" t="n">
        <v>83</v>
      </c>
      <c r="D45" s="58" t="n">
        <f aca="false">$F$1*(1-COS(RADIANS(C45)))+$C$3*(1-SQRT(1-$F$1/$C$3^2*SIN(RADIANS(C45))^2))</f>
        <v>18.9975565808046</v>
      </c>
      <c r="E45" s="87" t="n">
        <v>128</v>
      </c>
      <c r="F45" s="58" t="n">
        <f aca="false">$F$1*(1-COS(RADIANS(E45)))+$C$3*(1-SQRT(1-$F$1/$C$3^2*SIN(RADIANS(E45))^2))</f>
        <v>34.8109226425832</v>
      </c>
      <c r="G45" s="87" t="n">
        <v>173</v>
      </c>
      <c r="H45" s="11" t="n">
        <f aca="false">$C$3+$F$1-SQRT($C$3^2-$F$1^2*SIN(G45*PI()/180)^2)-$F$1*COS(G45*PI()/180)</f>
        <v>42.8778914582093</v>
      </c>
      <c r="J45" s="88" t="n">
        <f aca="false">J44+0.1</f>
        <v>3.8</v>
      </c>
      <c r="K45" s="58" t="n">
        <f aca="false">180/PI()*ACOS((2*$C$3*($F$1-J45)+2*$F$1^2-2*$F$1*J45+J45^2)/(2*$F$1*($C$3+$F$1-J45)))</f>
        <v>31.1937284005371</v>
      </c>
      <c r="L45" s="88" t="n">
        <f aca="false">L44+0.1</f>
        <v>8.39999999999999</v>
      </c>
      <c r="M45" s="58" t="n">
        <f aca="false">180/PI()*ACOS((2*$C$3*($F$1-L45)+2*$F$1^2-2*$F$1*L45+L45^2)/(2*$F$1*($C$3+$F$1-L45)))</f>
        <v>47.5566652779116</v>
      </c>
      <c r="N45" s="88" t="n">
        <f aca="false">N44+0.1</f>
        <v>13</v>
      </c>
      <c r="O45" s="58" t="n">
        <f aca="false">180/PI()*ACOS((2*$C$3*($F$1-N45)+2*$F$1^2-2*$F$1*N45+N45^2)/(2*$F$1*($C$3+$F$1-N45)))</f>
        <v>60.8283488430654</v>
      </c>
      <c r="P45" s="88" t="n">
        <f aca="false">P44+0.1</f>
        <v>17.6</v>
      </c>
      <c r="Q45" s="58" t="n">
        <f aca="false">180/PI()*ACOS((2*$C$3*($F$1-P45)+2*$F$1^2-2*$F$1*P45+P45^2)/(2*$F$1*($C$3+$F$1-P45)))</f>
        <v>73.0155684662213</v>
      </c>
      <c r="R45" s="88" t="n">
        <f aca="false">R44+0.1</f>
        <v>22.2</v>
      </c>
      <c r="S45" s="58" t="n">
        <f aca="false">180/PI()*ACOS((2*$C$3*($F$1-R45)+2*$F$1^2-2*$F$1*R45+R45^2)/(2*$F$1*($C$3+$F$1-R45)))</f>
        <v>84.9689845340998</v>
      </c>
      <c r="T45" s="88" t="n">
        <f aca="false">T44+0.1</f>
        <v>26.8000000000001</v>
      </c>
      <c r="U45" s="58" t="n">
        <f aca="false">180/PI()*ACOS((2*$C$3*($F$1-T45)+2*$F$1^2-2*$F$1*T45+T45^2)/(2*$F$1*($C$3+$F$1-T45)))</f>
        <v>97.3139251908423</v>
      </c>
    </row>
    <row r="46" customFormat="false" ht="12.8" hidden="false" customHeight="false" outlineLevel="0" collapsed="false">
      <c r="A46" s="87" t="n">
        <v>39</v>
      </c>
      <c r="B46" s="11" t="n">
        <f aca="false">$C$3+$F$1-SQRT($C$3^2-$F$1^2*SIN(A46*PI()/180)^2)-$F$1*COS(A46*PI()/180)</f>
        <v>5.81423786110549</v>
      </c>
      <c r="C46" s="87" t="n">
        <v>84</v>
      </c>
      <c r="D46" s="58" t="n">
        <f aca="false">$F$1*(1-COS(RADIANS(C46)))+$C$3*(1-SQRT(1-$F$1/$C$3^2*SIN(RADIANS(C46))^2))</f>
        <v>19.3708550506875</v>
      </c>
      <c r="E46" s="87" t="n">
        <v>129</v>
      </c>
      <c r="F46" s="58" t="n">
        <f aca="false">$F$1*(1-COS(RADIANS(E46)))+$C$3*(1-SQRT(1-$F$1/$C$3^2*SIN(RADIANS(E46))^2))</f>
        <v>35.1025565126364</v>
      </c>
      <c r="G46" s="87" t="n">
        <v>174</v>
      </c>
      <c r="H46" s="11" t="n">
        <f aca="false">$C$3+$F$1-SQRT($C$3^2-$F$1^2*SIN(G46*PI()/180)^2)-$F$1*COS(G46*PI()/180)</f>
        <v>42.9102842134087</v>
      </c>
      <c r="J46" s="88" t="n">
        <f aca="false">J45+0.1</f>
        <v>3.9</v>
      </c>
      <c r="K46" s="58" t="n">
        <f aca="false">180/PI()*ACOS((2*$C$3*($F$1-J46)+2*$F$1^2-2*$F$1*J46+J46^2)/(2*$F$1*($C$3+$F$1-J46)))</f>
        <v>31.6179608746099</v>
      </c>
      <c r="L46" s="88" t="n">
        <f aca="false">L45+0.1</f>
        <v>8.49999999999999</v>
      </c>
      <c r="M46" s="58" t="n">
        <f aca="false">180/PI()*ACOS((2*$C$3*($F$1-L46)+2*$F$1^2-2*$F$1*L46+L46^2)/(2*$F$1*($C$3+$F$1-L46)))</f>
        <v>47.8663323061351</v>
      </c>
      <c r="N46" s="88" t="n">
        <f aca="false">N45+0.1</f>
        <v>13.1</v>
      </c>
      <c r="O46" s="58" t="n">
        <f aca="false">180/PI()*ACOS((2*$C$3*($F$1-N46)+2*$F$1^2-2*$F$1*N46+N46^2)/(2*$F$1*($C$3+$F$1-N46)))</f>
        <v>61.1008417391541</v>
      </c>
      <c r="P46" s="88" t="n">
        <f aca="false">P45+0.1</f>
        <v>17.7</v>
      </c>
      <c r="Q46" s="58" t="n">
        <f aca="false">180/PI()*ACOS((2*$C$3*($F$1-P46)+2*$F$1^2-2*$F$1*P46+P46^2)/(2*$F$1*($C$3+$F$1-P46)))</f>
        <v>73.2755263385838</v>
      </c>
      <c r="R46" s="88" t="n">
        <f aca="false">R45+0.1</f>
        <v>22.3</v>
      </c>
      <c r="S46" s="58" t="n">
        <f aca="false">180/PI()*ACOS((2*$C$3*($F$1-R46)+2*$F$1^2-2*$F$1*R46+R46^2)/(2*$F$1*($C$3+$F$1-R46)))</f>
        <v>85.2309506524596</v>
      </c>
      <c r="T46" s="88" t="n">
        <f aca="false">T45+0.1</f>
        <v>26.9000000000001</v>
      </c>
      <c r="U46" s="58" t="n">
        <f aca="false">180/PI()*ACOS((2*$C$3*($F$1-T46)+2*$F$1^2-2*$F$1*T46+T46^2)/(2*$F$1*($C$3+$F$1-T46)))</f>
        <v>97.5915420516614</v>
      </c>
    </row>
    <row r="47" customFormat="false" ht="12.8" hidden="false" customHeight="false" outlineLevel="0" collapsed="false">
      <c r="A47" s="87" t="n">
        <v>40</v>
      </c>
      <c r="B47" s="11" t="n">
        <f aca="false">$C$3+$F$1-SQRT($C$3^2-$F$1^2*SIN(A47*PI()/180)^2)-$F$1*COS(A47*PI()/180)</f>
        <v>6.09743270952152</v>
      </c>
      <c r="C47" s="87" t="n">
        <v>85</v>
      </c>
      <c r="D47" s="58" t="n">
        <f aca="false">$F$1*(1-COS(RADIANS(C47)))+$C$3*(1-SQRT(1-$F$1/$C$3^2*SIN(RADIANS(C47))^2))</f>
        <v>19.7447668249968</v>
      </c>
      <c r="E47" s="87" t="n">
        <v>130</v>
      </c>
      <c r="F47" s="58" t="n">
        <f aca="false">$F$1*(1-COS(RADIANS(E47)))+$C$3*(1-SQRT(1-$F$1/$C$3^2*SIN(RADIANS(E47))^2))</f>
        <v>35.3900538013239</v>
      </c>
      <c r="G47" s="87" t="n">
        <v>175</v>
      </c>
      <c r="H47" s="11" t="n">
        <f aca="false">$C$3+$F$1-SQRT($C$3^2-$F$1^2*SIN(G47*PI()/180)^2)-$F$1*COS(G47*PI()/180)</f>
        <v>42.9376953906449</v>
      </c>
      <c r="J47" s="88" t="n">
        <f aca="false">J46+0.1</f>
        <v>4</v>
      </c>
      <c r="K47" s="58" t="n">
        <f aca="false">180/PI()*ACOS((2*$C$3*($F$1-J47)+2*$F$1^2-2*$F$1*J47+J47^2)/(2*$F$1*($C$3+$F$1-J47)))</f>
        <v>32.0374592749614</v>
      </c>
      <c r="L47" s="88" t="n">
        <f aca="false">L46+0.1</f>
        <v>8.59999999999999</v>
      </c>
      <c r="M47" s="58" t="n">
        <f aca="false">180/PI()*ACOS((2*$C$3*($F$1-L47)+2*$F$1^2-2*$F$1*L47+L47^2)/(2*$F$1*($C$3+$F$1-L47)))</f>
        <v>48.1747425731961</v>
      </c>
      <c r="N47" s="88" t="n">
        <f aca="false">N46+0.1</f>
        <v>13.2</v>
      </c>
      <c r="O47" s="58" t="n">
        <f aca="false">180/PI()*ACOS((2*$C$3*($F$1-N47)+2*$F$1^2-2*$F$1*N47+N47^2)/(2*$F$1*($C$3+$F$1-N47)))</f>
        <v>61.372864505756</v>
      </c>
      <c r="P47" s="88" t="n">
        <f aca="false">P46+0.1</f>
        <v>17.8</v>
      </c>
      <c r="Q47" s="58" t="n">
        <f aca="false">180/PI()*ACOS((2*$C$3*($F$1-P47)+2*$F$1^2-2*$F$1*P47+P47^2)/(2*$F$1*($C$3+$F$1-P47)))</f>
        <v>73.5353874589464</v>
      </c>
      <c r="R47" s="88" t="n">
        <f aca="false">R46+0.1</f>
        <v>22.4000000000001</v>
      </c>
      <c r="S47" s="58" t="n">
        <f aca="false">180/PI()*ACOS((2*$C$3*($F$1-R47)+2*$F$1^2-2*$F$1*R47+R47^2)/(2*$F$1*($C$3+$F$1-R47)))</f>
        <v>85.4931045554077</v>
      </c>
      <c r="T47" s="88" t="n">
        <f aca="false">T46+0.1</f>
        <v>27.0000000000001</v>
      </c>
      <c r="U47" s="58" t="n">
        <f aca="false">180/PI()*ACOS((2*$C$3*($F$1-T47)+2*$F$1^2-2*$F$1*T47+T47^2)/(2*$F$1*($C$3+$F$1-T47)))</f>
        <v>97.8696776591617</v>
      </c>
    </row>
    <row r="48" customFormat="false" ht="12.8" hidden="false" customHeight="false" outlineLevel="0" collapsed="false">
      <c r="A48" s="87" t="n">
        <v>41</v>
      </c>
      <c r="B48" s="11" t="n">
        <f aca="false">$C$3+$F$1-SQRT($C$3^2-$F$1^2*SIN(A48*PI()/180)^2)-$F$1*COS(A48*PI()/180)</f>
        <v>6.38594180826167</v>
      </c>
      <c r="C48" s="87" t="n">
        <v>86</v>
      </c>
      <c r="D48" s="58" t="n">
        <f aca="false">$F$1*(1-COS(RADIANS(C48)))+$C$3*(1-SQRT(1-$F$1/$C$3^2*SIN(RADIANS(C48))^2))</f>
        <v>20.1191776417082</v>
      </c>
      <c r="E48" s="87" t="n">
        <v>131</v>
      </c>
      <c r="F48" s="58" t="n">
        <f aca="false">$F$1*(1-COS(RADIANS(E48)))+$C$3*(1-SQRT(1-$F$1/$C$3^2*SIN(RADIANS(E48))^2))</f>
        <v>35.6733288063836</v>
      </c>
      <c r="G48" s="87" t="n">
        <v>176</v>
      </c>
      <c r="H48" s="11" t="n">
        <f aca="false">$C$3+$F$1-SQRT($C$3^2-$F$1^2*SIN(G48*PI()/180)^2)-$F$1*COS(G48*PI()/180)</f>
        <v>42.9601240182838</v>
      </c>
      <c r="J48" s="88" t="n">
        <f aca="false">J47+0.1</f>
        <v>4.1</v>
      </c>
      <c r="K48" s="58" t="n">
        <f aca="false">180/PI()*ACOS((2*$C$3*($F$1-J48)+2*$F$1^2-2*$F$1*J48+J48^2)/(2*$F$1*($C$3+$F$1-J48)))</f>
        <v>32.4524111989568</v>
      </c>
      <c r="L48" s="88" t="n">
        <f aca="false">L47+0.1</f>
        <v>8.69999999999999</v>
      </c>
      <c r="M48" s="58" t="n">
        <f aca="false">180/PI()*ACOS((2*$C$3*($F$1-L48)+2*$F$1^2-2*$F$1*L48+L48^2)/(2*$F$1*($C$3+$F$1-L48)))</f>
        <v>48.4819238064438</v>
      </c>
      <c r="N48" s="88" t="n">
        <f aca="false">N47+0.1</f>
        <v>13.3</v>
      </c>
      <c r="O48" s="58" t="n">
        <f aca="false">180/PI()*ACOS((2*$C$3*($F$1-N48)+2*$F$1^2-2*$F$1*N48+N48^2)/(2*$F$1*($C$3+$F$1-N48)))</f>
        <v>61.6444276537291</v>
      </c>
      <c r="P48" s="88" t="n">
        <f aca="false">P47+0.1</f>
        <v>17.9</v>
      </c>
      <c r="Q48" s="58" t="n">
        <f aca="false">180/PI()*ACOS((2*$C$3*($F$1-P48)+2*$F$1^2-2*$F$1*P48+P48^2)/(2*$F$1*($C$3+$F$1-P48)))</f>
        <v>73.7951583766881</v>
      </c>
      <c r="R48" s="88" t="n">
        <f aca="false">R47+0.1</f>
        <v>22.5000000000001</v>
      </c>
      <c r="S48" s="58" t="n">
        <f aca="false">180/PI()*ACOS((2*$C$3*($F$1-R48)+2*$F$1^2-2*$F$1*R48+R48^2)/(2*$F$1*($C$3+$F$1-R48)))</f>
        <v>85.7554524884822</v>
      </c>
      <c r="T48" s="88" t="n">
        <f aca="false">T47+0.1</f>
        <v>27.1000000000001</v>
      </c>
      <c r="U48" s="58" t="n">
        <f aca="false">180/PI()*ACOS((2*$C$3*($F$1-T48)+2*$F$1^2-2*$F$1*T48+T48^2)/(2*$F$1*($C$3+$F$1-T48)))</f>
        <v>98.148340807911</v>
      </c>
    </row>
    <row r="49" customFormat="false" ht="12.8" hidden="false" customHeight="false" outlineLevel="0" collapsed="false">
      <c r="A49" s="87" t="n">
        <v>42</v>
      </c>
      <c r="B49" s="11" t="n">
        <f aca="false">$C$3+$F$1-SQRT($C$3^2-$F$1^2*SIN(A49*PI()/180)^2)-$F$1*COS(A49*PI()/180)</f>
        <v>6.6796367389936</v>
      </c>
      <c r="C49" s="87" t="n">
        <v>87</v>
      </c>
      <c r="D49" s="58" t="n">
        <f aca="false">$F$1*(1-COS(RADIANS(C49)))+$C$3*(1-SQRT(1-$F$1/$C$3^2*SIN(RADIANS(C49))^2))</f>
        <v>20.4939731525106</v>
      </c>
      <c r="E49" s="87" t="n">
        <v>132</v>
      </c>
      <c r="F49" s="58" t="n">
        <f aca="false">$F$1*(1-COS(RADIANS(E49)))+$C$3*(1-SQRT(1-$F$1/$C$3^2*SIN(RADIANS(E49))^2))</f>
        <v>35.9522971230468</v>
      </c>
      <c r="G49" s="87" t="n">
        <v>177</v>
      </c>
      <c r="H49" s="11" t="n">
        <f aca="false">$C$3+$F$1-SQRT($C$3^2-$F$1^2*SIN(G49*PI()/180)^2)-$F$1*COS(G49*PI()/180)</f>
        <v>42.9775693106376</v>
      </c>
      <c r="J49" s="88" t="n">
        <f aca="false">J48+0.1</f>
        <v>4.2</v>
      </c>
      <c r="K49" s="58" t="n">
        <f aca="false">180/PI()*ACOS((2*$C$3*($F$1-J49)+2*$F$1^2-2*$F$1*J49+J49^2)/(2*$F$1*($C$3+$F$1-J49)))</f>
        <v>32.8629928562342</v>
      </c>
      <c r="L49" s="88" t="n">
        <f aca="false">L48+0.1</f>
        <v>8.79999999999999</v>
      </c>
      <c r="M49" s="58" t="n">
        <f aca="false">180/PI()*ACOS((2*$C$3*($F$1-L49)+2*$F$1^2-2*$F$1*L49+L49^2)/(2*$F$1*($C$3+$F$1-L49)))</f>
        <v>48.787902969244</v>
      </c>
      <c r="N49" s="88" t="n">
        <f aca="false">N48+0.1</f>
        <v>13.4</v>
      </c>
      <c r="O49" s="58" t="n">
        <f aca="false">180/PI()*ACOS((2*$C$3*($F$1-N49)+2*$F$1^2-2*$F$1*N49+N49^2)/(2*$F$1*($C$3+$F$1-N49)))</f>
        <v>61.9155415366493</v>
      </c>
      <c r="P49" s="88" t="n">
        <f aca="false">P48+0.1</f>
        <v>18</v>
      </c>
      <c r="Q49" s="58" t="n">
        <f aca="false">180/PI()*ACOS((2*$C$3*($F$1-P49)+2*$F$1^2-2*$F$1*P49+P49^2)/(2*$F$1*($C$3+$F$1-P49)))</f>
        <v>74.054845605604</v>
      </c>
      <c r="R49" s="88" t="n">
        <f aca="false">R48+0.1</f>
        <v>22.6000000000001</v>
      </c>
      <c r="S49" s="58" t="n">
        <f aca="false">180/PI()*ACOS((2*$C$3*($F$1-R49)+2*$F$1^2-2*$F$1*R49+R49^2)/(2*$F$1*($C$3+$F$1-R49)))</f>
        <v>86.0180007187741</v>
      </c>
      <c r="T49" s="88" t="n">
        <f aca="false">T48+0.1</f>
        <v>27.2000000000001</v>
      </c>
      <c r="U49" s="58" t="n">
        <f aca="false">180/PI()*ACOS((2*$C$3*($F$1-T49)+2*$F$1^2-2*$F$1*T49+T49^2)/(2*$F$1*($C$3+$F$1-T49)))</f>
        <v>98.4275403943013</v>
      </c>
    </row>
    <row r="50" customFormat="false" ht="12.8" hidden="false" customHeight="false" outlineLevel="0" collapsed="false">
      <c r="A50" s="87" t="n">
        <v>43</v>
      </c>
      <c r="B50" s="11" t="n">
        <f aca="false">$C$3+$F$1-SQRT($C$3^2-$F$1^2*SIN(A50*PI()/180)^2)-$F$1*COS(A50*PI()/180)</f>
        <v>6.97838720130768</v>
      </c>
      <c r="C50" s="87" t="n">
        <v>88</v>
      </c>
      <c r="D50" s="58" t="n">
        <f aca="false">$F$1*(1-COS(RADIANS(C50)))+$C$3*(1-SQRT(1-$F$1/$C$3^2*SIN(RADIANS(C50))^2))</f>
        <v>20.8690389580069</v>
      </c>
      <c r="E50" s="87" t="n">
        <v>133</v>
      </c>
      <c r="F50" s="58" t="n">
        <f aca="false">$F$1*(1-COS(RADIANS(E50)))+$C$3*(1-SQRT(1-$F$1/$C$3^2*SIN(RADIANS(E50))^2))</f>
        <v>36.2268756674505</v>
      </c>
      <c r="G50" s="87" t="n">
        <v>178</v>
      </c>
      <c r="H50" s="11" t="n">
        <f aca="false">$C$3+$F$1-SQRT($C$3^2-$F$1^2*SIN(G50*PI()/180)^2)-$F$1*COS(G50*PI()/180)</f>
        <v>42.9900306623958</v>
      </c>
      <c r="J50" s="88" t="n">
        <f aca="false">J49+0.1</f>
        <v>4.3</v>
      </c>
      <c r="K50" s="58" t="n">
        <f aca="false">180/PI()*ACOS((2*$C$3*($F$1-J50)+2*$F$1^2-2*$F$1*J50+J50^2)/(2*$F$1*($C$3+$F$1-J50)))</f>
        <v>33.2693700155556</v>
      </c>
      <c r="L50" s="88" t="n">
        <f aca="false">L49+0.1</f>
        <v>8.89999999999998</v>
      </c>
      <c r="M50" s="58" t="n">
        <f aca="false">180/PI()*ACOS((2*$C$3*($F$1-L50)+2*$F$1^2-2*$F$1*L50+L50^2)/(2*$F$1*($C$3+$F$1-L50)))</f>
        <v>49.0927062918547</v>
      </c>
      <c r="N50" s="88" t="n">
        <f aca="false">N49+0.1</f>
        <v>13.5</v>
      </c>
      <c r="O50" s="58" t="n">
        <f aca="false">180/PI()*ACOS((2*$C$3*($F$1-N50)+2*$F$1^2-2*$F$1*N50+N50^2)/(2*$F$1*($C$3+$F$1-N50)))</f>
        <v>62.1862163554478</v>
      </c>
      <c r="P50" s="88" t="n">
        <f aca="false">P49+0.1</f>
        <v>18.1</v>
      </c>
      <c r="Q50" s="58" t="n">
        <f aca="false">180/PI()*ACOS((2*$C$3*($F$1-P50)+2*$F$1^2-2*$F$1*P50+P50^2)/(2*$F$1*($C$3+$F$1-P50)))</f>
        <v>74.3144556253991</v>
      </c>
      <c r="R50" s="88" t="n">
        <f aca="false">R49+0.1</f>
        <v>22.7000000000001</v>
      </c>
      <c r="S50" s="58" t="n">
        <f aca="false">180/PI()*ACOS((2*$C$3*($F$1-R50)+2*$F$1^2-2*$F$1*R50+R50^2)/(2*$F$1*($C$3+$F$1-R50)))</f>
        <v>86.2807555361558</v>
      </c>
      <c r="T50" s="88" t="n">
        <f aca="false">T49+0.1</f>
        <v>27.3000000000001</v>
      </c>
      <c r="U50" s="58" t="n">
        <f aca="false">180/PI()*ACOS((2*$C$3*($F$1-T50)+2*$F$1^2-2*$F$1*T50+T50^2)/(2*$F$1*($C$3+$F$1-T50)))</f>
        <v>98.7072854192755</v>
      </c>
    </row>
    <row r="51" customFormat="false" ht="12.8" hidden="false" customHeight="false" outlineLevel="0" collapsed="false">
      <c r="A51" s="87" t="n">
        <v>44</v>
      </c>
      <c r="B51" s="11" t="n">
        <f aca="false">$C$3+$F$1-SQRT($C$3^2-$F$1^2*SIN(A51*PI()/180)^2)-$F$1*COS(A51*PI()/180)</f>
        <v>7.28206110046629</v>
      </c>
      <c r="C51" s="87" t="n">
        <v>89</v>
      </c>
      <c r="D51" s="58" t="n">
        <f aca="false">$F$1*(1-COS(RADIANS(C51)))+$C$3*(1-SQRT(1-$F$1/$C$3^2*SIN(RADIANS(C51))^2))</f>
        <v>21.2442606428469</v>
      </c>
      <c r="E51" s="87" t="n">
        <v>134</v>
      </c>
      <c r="F51" s="58" t="n">
        <f aca="false">$F$1*(1-COS(RADIANS(E51)))+$C$3*(1-SQRT(1-$F$1/$C$3^2*SIN(RADIANS(E51))^2))</f>
        <v>36.496982699637</v>
      </c>
      <c r="G51" s="87" t="n">
        <v>179</v>
      </c>
      <c r="H51" s="11" t="n">
        <f aca="false">$C$3+$F$1-SQRT($C$3^2-$F$1^2*SIN(G51*PI()/180)^2)-$F$1*COS(G51*PI()/180)</f>
        <v>42.9975076442904</v>
      </c>
      <c r="J51" s="88" t="n">
        <f aca="false">J50+0.1</f>
        <v>4.4</v>
      </c>
      <c r="K51" s="58" t="n">
        <f aca="false">180/PI()*ACOS((2*$C$3*($F$1-J51)+2*$F$1^2-2*$F$1*J51+J51^2)/(2*$F$1*($C$3+$F$1-J51)))</f>
        <v>33.6716988529458</v>
      </c>
      <c r="L51" s="88" t="n">
        <f aca="false">L50+0.1</f>
        <v>8.99999999999998</v>
      </c>
      <c r="M51" s="58" t="n">
        <f aca="false">180/PI()*ACOS((2*$C$3*($F$1-L51)+2*$F$1^2-2*$F$1*L51+L51^2)/(2*$F$1*($C$3+$F$1-L51)))</f>
        <v>49.3963593007459</v>
      </c>
      <c r="N51" s="88" t="n">
        <f aca="false">N50+0.1</f>
        <v>13.6</v>
      </c>
      <c r="O51" s="58" t="n">
        <f aca="false">180/PI()*ACOS((2*$C$3*($F$1-N51)+2*$F$1^2-2*$F$1*N51+N51^2)/(2*$F$1*($C$3+$F$1-N51)))</f>
        <v>62.4564621629008</v>
      </c>
      <c r="P51" s="88" t="n">
        <f aca="false">P50+0.1</f>
        <v>18.2</v>
      </c>
      <c r="Q51" s="58" t="n">
        <f aca="false">180/PI()*ACOS((2*$C$3*($F$1-P51)+2*$F$1^2-2*$F$1*P51+P51^2)/(2*$F$1*($C$3+$F$1-P51)))</f>
        <v>74.5739948831585</v>
      </c>
      <c r="R51" s="88" t="n">
        <f aca="false">R50+0.1</f>
        <v>22.8000000000001</v>
      </c>
      <c r="S51" s="58" t="n">
        <f aca="false">180/PI()*ACOS((2*$C$3*($F$1-R51)+2*$F$1^2-2*$F$1*R51+R51^2)/(2*$F$1*($C$3+$F$1-R51)))</f>
        <v>86.5437232545204</v>
      </c>
      <c r="T51" s="88" t="n">
        <f aca="false">T50+0.1</f>
        <v>27.4000000000001</v>
      </c>
      <c r="U51" s="58" t="n">
        <f aca="false">180/PI()*ACOS((2*$C$3*($F$1-T51)+2*$F$1^2-2*$F$1*T51+T51^2)/(2*$F$1*($C$3+$F$1-T51)))</f>
        <v>98.9875849911232</v>
      </c>
    </row>
    <row r="52" customFormat="false" ht="12.8" hidden="false" customHeight="false" outlineLevel="0" collapsed="false">
      <c r="A52" s="89" t="n">
        <v>45</v>
      </c>
      <c r="B52" s="59" t="n">
        <f aca="false">$C$3+$F$1-SQRT($C$3^2-$F$1^2*SIN(A52*PI()/180)^2)-$F$1*COS(A52*PI()/180)</f>
        <v>7.59052463637553</v>
      </c>
      <c r="C52" s="89" t="n">
        <v>90</v>
      </c>
      <c r="D52" s="59" t="n">
        <f aca="false">$F$1*(1-COS(RADIANS(C52)))+$C$3*(1-SQRT(1-$F$1/$C$3^2*SIN(RADIANS(C52))^2))</f>
        <v>21.6195238107852</v>
      </c>
      <c r="E52" s="89" t="n">
        <v>135</v>
      </c>
      <c r="F52" s="59" t="n">
        <f aca="false">$F$1*(1-COS(RADIANS(E52)))+$C$3*(1-SQRT(1-$F$1/$C$3^2*SIN(RADIANS(E52))^2))</f>
        <v>36.7625378461364</v>
      </c>
      <c r="G52" s="89" t="n">
        <v>180</v>
      </c>
      <c r="H52" s="59" t="n">
        <f aca="false">$C$3+$F$1-SQRT($C$3^2-$F$1^2*SIN(G52*PI()/180)^2)-$F$1*COS(G52*PI()/180)</f>
        <v>43</v>
      </c>
      <c r="J52" s="90" t="n">
        <f aca="false">J51+0.1</f>
        <v>4.5</v>
      </c>
      <c r="K52" s="59" t="n">
        <f aca="false">180/PI()*ACOS((2*$C$3*($F$1-J52)+2*$F$1^2-2*$F$1*J52+J52^2)/(2*$F$1*($C$3+$F$1-J52)))</f>
        <v>34.0701267134079</v>
      </c>
      <c r="L52" s="90" t="n">
        <f aca="false">L51+0.1</f>
        <v>9.09999999999998</v>
      </c>
      <c r="M52" s="59" t="n">
        <f aca="false">180/PI()*ACOS((2*$C$3*($F$1-L52)+2*$F$1^2-2*$F$1*L52+L52^2)/(2*$F$1*($C$3+$F$1-L52)))</f>
        <v>49.6988868464563</v>
      </c>
      <c r="N52" s="90" t="n">
        <f aca="false">N51+0.1</f>
        <v>13.7</v>
      </c>
      <c r="O52" s="59" t="n">
        <f aca="false">180/PI()*ACOS((2*$C$3*($F$1-N52)+2*$F$1^2-2*$F$1*N52+N52^2)/(2*$F$1*($C$3+$F$1-N52)))</f>
        <v>62.7262888679785</v>
      </c>
      <c r="P52" s="90" t="n">
        <f aca="false">P51+0.1</f>
        <v>18.3</v>
      </c>
      <c r="Q52" s="59" t="n">
        <f aca="false">180/PI()*ACOS((2*$C$3*($F$1-P52)+2*$F$1^2-2*$F$1*P52+P52^2)/(2*$F$1*($C$3+$F$1-P52)))</f>
        <v>74.8334697947968</v>
      </c>
      <c r="R52" s="90" t="n">
        <f aca="false">R51+0.1</f>
        <v>22.9000000000001</v>
      </c>
      <c r="S52" s="59" t="n">
        <f aca="false">180/PI()*ACOS((2*$C$3*($F$1-R52)+2*$F$1^2-2*$F$1*R52+R52^2)/(2*$F$1*($C$3+$F$1-R52)))</f>
        <v>86.806910213031</v>
      </c>
      <c r="T52" s="90" t="n">
        <f aca="false">T51+0.1</f>
        <v>27.5000000000001</v>
      </c>
      <c r="U52" s="59" t="n">
        <f aca="false">180/PI()*ACOS((2*$C$3*($F$1-T52)+2*$F$1^2-2*$F$1*T52+T52^2)/(2*$F$1*($C$3+$F$1-T52)))</f>
        <v>99.2684483283505</v>
      </c>
    </row>
  </sheetData>
  <mergeCells count="5">
    <mergeCell ref="A1:B1"/>
    <mergeCell ref="A2:B2"/>
    <mergeCell ref="A3:B3"/>
    <mergeCell ref="A5:H5"/>
    <mergeCell ref="J5:U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595</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2003-03-20T23:59:31Z</dcterms:created>
  <dc:creator>Christian Mintel</dc:creator>
  <dc:description/>
  <dc:language>de-DE</dc:language>
  <cp:lastModifiedBy/>
  <cp:lastPrinted>2007-12-10T23:42:04Z</cp:lastPrinted>
  <dcterms:modified xsi:type="dcterms:W3CDTF">2025-02-13T19:56:06Z</dcterms:modified>
  <cp:revision>21</cp:revision>
  <dc:subject/>
  <dc:title>Kurbeltrieb und Massenausgleich</dc:title>
</cp:coreProperties>
</file>

<file path=docProps/custom.xml><?xml version="1.0" encoding="utf-8"?>
<Properties xmlns="http://schemas.openxmlformats.org/officeDocument/2006/custom-properties" xmlns:vt="http://schemas.openxmlformats.org/officeDocument/2006/docPropsVTypes"/>
</file>